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675" yWindow="105" windowWidth="19320" windowHeight="11760"/>
  </bookViews>
  <sheets>
    <sheet name="III Tool Overview" sheetId="4" r:id="rId1"/>
    <sheet name="Baseline_Data_2012" sheetId="8" r:id="rId2"/>
    <sheet name="Calculations" sheetId="5" r:id="rId3"/>
    <sheet name="LookUpData_Pop" sheetId="9" r:id="rId4"/>
    <sheet name="RII" sheetId="13" r:id="rId5"/>
    <sheet name="RateRatios" sheetId="1" r:id="rId6"/>
    <sheet name="Income" sheetId="3" r:id="rId7"/>
  </sheets>
  <functionGroups builtInGroupCount="17"/>
  <definedNames>
    <definedName name="GeogList">LookUpData_Pop!$B$1:$L$1</definedName>
    <definedName name="SIMDrateratios">RateRatios!$C$6:$G$10</definedName>
    <definedName name="SIMDRateRatios_hosp">RateRatios!$C$14:$G$18</definedName>
  </definedNames>
  <calcPr calcId="145621"/>
</workbook>
</file>

<file path=xl/calcChain.xml><?xml version="1.0" encoding="utf-8"?>
<calcChain xmlns="http://schemas.openxmlformats.org/spreadsheetml/2006/main">
  <c r="F66" i="5" l="1"/>
  <c r="F260" i="5"/>
  <c r="F261" i="5"/>
  <c r="F262" i="5"/>
  <c r="F263" i="5"/>
  <c r="F264" i="5"/>
  <c r="F265" i="5"/>
  <c r="F266" i="5"/>
  <c r="F267" i="5"/>
  <c r="F268" i="5"/>
  <c r="F269" i="5"/>
  <c r="F270" i="5"/>
  <c r="F271" i="5"/>
  <c r="F272" i="5"/>
  <c r="F273" i="5"/>
  <c r="F274" i="5"/>
  <c r="F275" i="5"/>
  <c r="F276" i="5"/>
  <c r="F277" i="5"/>
  <c r="F278" i="5"/>
  <c r="F259" i="5"/>
  <c r="F239" i="5"/>
  <c r="F240" i="5"/>
  <c r="F241" i="5"/>
  <c r="F242" i="5"/>
  <c r="F243" i="5"/>
  <c r="F244" i="5"/>
  <c r="F245" i="5"/>
  <c r="F246" i="5"/>
  <c r="F247" i="5"/>
  <c r="F248" i="5"/>
  <c r="F249" i="5"/>
  <c r="F250" i="5"/>
  <c r="F251" i="5"/>
  <c r="F252" i="5"/>
  <c r="F253" i="5"/>
  <c r="F254" i="5"/>
  <c r="F255" i="5"/>
  <c r="F256" i="5"/>
  <c r="F257" i="5"/>
  <c r="F238" i="5"/>
  <c r="F217" i="5"/>
  <c r="F218" i="5"/>
  <c r="F219" i="5"/>
  <c r="F220" i="5"/>
  <c r="F221" i="5"/>
  <c r="F222" i="5"/>
  <c r="F223" i="5"/>
  <c r="F224" i="5"/>
  <c r="F225" i="5"/>
  <c r="F226" i="5"/>
  <c r="F227" i="5"/>
  <c r="F228" i="5"/>
  <c r="F229" i="5"/>
  <c r="F230" i="5"/>
  <c r="F231" i="5"/>
  <c r="F232" i="5"/>
  <c r="F233" i="5"/>
  <c r="F234" i="5"/>
  <c r="F235" i="5"/>
  <c r="F216" i="5"/>
  <c r="F196" i="5"/>
  <c r="F197" i="5"/>
  <c r="F198" i="5"/>
  <c r="F199" i="5"/>
  <c r="F200" i="5"/>
  <c r="F201" i="5"/>
  <c r="F202" i="5"/>
  <c r="F203" i="5"/>
  <c r="F204" i="5"/>
  <c r="F205" i="5"/>
  <c r="F206" i="5"/>
  <c r="F207" i="5"/>
  <c r="F208" i="5"/>
  <c r="F209" i="5"/>
  <c r="F210" i="5"/>
  <c r="F211" i="5"/>
  <c r="F212" i="5"/>
  <c r="F213" i="5"/>
  <c r="F214" i="5"/>
  <c r="F195" i="5"/>
  <c r="F174" i="5"/>
  <c r="F175" i="5"/>
  <c r="F176" i="5"/>
  <c r="F177" i="5"/>
  <c r="F178" i="5"/>
  <c r="F179" i="5"/>
  <c r="F180" i="5"/>
  <c r="F181" i="5"/>
  <c r="F182" i="5"/>
  <c r="F183" i="5"/>
  <c r="F184" i="5"/>
  <c r="F185" i="5"/>
  <c r="F186" i="5"/>
  <c r="F187" i="5"/>
  <c r="F188" i="5"/>
  <c r="F189" i="5"/>
  <c r="F190" i="5"/>
  <c r="F191" i="5"/>
  <c r="F192" i="5"/>
  <c r="F173" i="5"/>
  <c r="F153" i="5"/>
  <c r="F154" i="5"/>
  <c r="F155" i="5"/>
  <c r="F156" i="5"/>
  <c r="F157" i="5"/>
  <c r="F158" i="5"/>
  <c r="F159" i="5"/>
  <c r="F160" i="5"/>
  <c r="F161" i="5"/>
  <c r="F162" i="5"/>
  <c r="F163" i="5"/>
  <c r="F164" i="5"/>
  <c r="F165" i="5"/>
  <c r="F166" i="5"/>
  <c r="F167" i="5"/>
  <c r="F168" i="5"/>
  <c r="F169" i="5"/>
  <c r="F170" i="5"/>
  <c r="F171" i="5"/>
  <c r="F152" i="5"/>
  <c r="F131" i="5"/>
  <c r="F132" i="5"/>
  <c r="F133" i="5"/>
  <c r="F134" i="5"/>
  <c r="F135" i="5"/>
  <c r="F136" i="5"/>
  <c r="F137" i="5"/>
  <c r="F138" i="5"/>
  <c r="F139" i="5"/>
  <c r="F140" i="5"/>
  <c r="F141" i="5"/>
  <c r="F142" i="5"/>
  <c r="F143" i="5"/>
  <c r="F144" i="5"/>
  <c r="F145" i="5"/>
  <c r="F146" i="5"/>
  <c r="F147" i="5"/>
  <c r="F148" i="5"/>
  <c r="F149" i="5"/>
  <c r="F130" i="5"/>
  <c r="F110" i="5"/>
  <c r="F111" i="5"/>
  <c r="F112" i="5"/>
  <c r="F113" i="5"/>
  <c r="F114" i="5"/>
  <c r="F115" i="5"/>
  <c r="F116" i="5"/>
  <c r="F117" i="5"/>
  <c r="F118" i="5"/>
  <c r="F119" i="5"/>
  <c r="F120" i="5"/>
  <c r="F121" i="5"/>
  <c r="F122" i="5"/>
  <c r="F123" i="5"/>
  <c r="F124" i="5"/>
  <c r="F125" i="5"/>
  <c r="F126" i="5"/>
  <c r="F127" i="5"/>
  <c r="F128" i="5"/>
  <c r="F109" i="5"/>
  <c r="F88" i="5"/>
  <c r="F89" i="5"/>
  <c r="F90" i="5"/>
  <c r="F91" i="5"/>
  <c r="F92" i="5"/>
  <c r="F93" i="5"/>
  <c r="F94" i="5"/>
  <c r="F95" i="5"/>
  <c r="F96" i="5"/>
  <c r="F97" i="5"/>
  <c r="F98" i="5"/>
  <c r="F99" i="5"/>
  <c r="F100" i="5"/>
  <c r="F101" i="5"/>
  <c r="F102" i="5"/>
  <c r="F103" i="5"/>
  <c r="F104" i="5"/>
  <c r="F105" i="5"/>
  <c r="F106" i="5"/>
  <c r="F87" i="5"/>
  <c r="F67" i="5"/>
  <c r="F68" i="5"/>
  <c r="F69" i="5"/>
  <c r="F70" i="5"/>
  <c r="F71" i="5"/>
  <c r="F72" i="5"/>
  <c r="F73" i="5"/>
  <c r="F74" i="5"/>
  <c r="F75" i="5"/>
  <c r="F76" i="5"/>
  <c r="F77" i="5"/>
  <c r="F78" i="5"/>
  <c r="F79" i="5"/>
  <c r="F80" i="5"/>
  <c r="F81" i="5"/>
  <c r="F82" i="5"/>
  <c r="F83" i="5"/>
  <c r="F84" i="5"/>
  <c r="F85" i="5"/>
  <c r="D24" i="4" l="1"/>
  <c r="D23" i="4"/>
  <c r="D22" i="4"/>
  <c r="C3" i="1" l="1"/>
  <c r="B3" i="1" s="1"/>
  <c r="O81" i="5"/>
  <c r="O74" i="5"/>
  <c r="O85" i="5"/>
  <c r="O69" i="5"/>
  <c r="O68" i="5"/>
  <c r="O72" i="5"/>
  <c r="O79" i="5"/>
  <c r="O71" i="5"/>
  <c r="O78" i="5"/>
  <c r="O66" i="5"/>
  <c r="O76" i="5"/>
  <c r="O73" i="5"/>
  <c r="O84" i="5"/>
  <c r="O77" i="5"/>
  <c r="O82" i="5"/>
  <c r="O80" i="5"/>
  <c r="O83" i="5"/>
  <c r="O75" i="5"/>
  <c r="O67" i="5"/>
  <c r="O70" i="5"/>
  <c r="AV45" i="8" l="1"/>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R45" i="8"/>
  <c r="Q45" i="8"/>
  <c r="P45" i="8"/>
  <c r="O45" i="8"/>
  <c r="N45" i="8"/>
  <c r="M45" i="8"/>
  <c r="L45" i="8"/>
  <c r="K45" i="8"/>
  <c r="J45" i="8"/>
  <c r="I45" i="8"/>
  <c r="H45" i="8"/>
  <c r="G45" i="8"/>
  <c r="F45" i="8"/>
  <c r="E45" i="8"/>
  <c r="D45" i="8"/>
  <c r="C45" i="8"/>
  <c r="B45" i="8"/>
  <c r="B25" i="8"/>
  <c r="AV25" i="8"/>
  <c r="AU25" i="8"/>
  <c r="AT25" i="8"/>
  <c r="AS25" i="8"/>
  <c r="AR25" i="8"/>
  <c r="AQ25" i="8"/>
  <c r="AP25" i="8"/>
  <c r="AO25" i="8"/>
  <c r="AN25" i="8"/>
  <c r="AM25" i="8"/>
  <c r="AL25" i="8"/>
  <c r="AK25" i="8"/>
  <c r="AJ25" i="8"/>
  <c r="AI25" i="8"/>
  <c r="AH25" i="8"/>
  <c r="AG25" i="8"/>
  <c r="AF25"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C25" i="8"/>
  <c r="B26" i="8"/>
  <c r="AV16" i="8" l="1"/>
  <c r="AU16" i="8"/>
  <c r="AT16" i="8"/>
  <c r="AS16" i="8"/>
  <c r="AR16" i="8"/>
  <c r="AQ16" i="8"/>
  <c r="AP16" i="8"/>
  <c r="AO16" i="8"/>
  <c r="AN16" i="8"/>
  <c r="AM16" i="8"/>
  <c r="AL16" i="8"/>
  <c r="AK16" i="8"/>
  <c r="AJ16" i="8"/>
  <c r="AI16" i="8"/>
  <c r="AH16" i="8"/>
  <c r="AG16" i="8"/>
  <c r="AF16" i="8"/>
  <c r="AE16" i="8"/>
  <c r="AD16" i="8"/>
  <c r="AC16" i="8"/>
  <c r="AB16" i="8"/>
  <c r="AA16" i="8"/>
  <c r="Z16" i="8"/>
  <c r="Y16" i="8"/>
  <c r="X16" i="8"/>
  <c r="W16" i="8"/>
  <c r="V16" i="8"/>
  <c r="U16" i="8"/>
  <c r="T16" i="8"/>
  <c r="S16" i="8"/>
  <c r="R16" i="8"/>
  <c r="Q16" i="8"/>
  <c r="P16" i="8"/>
  <c r="O16" i="8"/>
  <c r="N16" i="8"/>
  <c r="M16" i="8"/>
  <c r="L16" i="8"/>
  <c r="K16" i="8"/>
  <c r="J16" i="8"/>
  <c r="I16" i="8"/>
  <c r="H16" i="8"/>
  <c r="G16" i="8"/>
  <c r="F16" i="8"/>
  <c r="E16" i="8"/>
  <c r="D16" i="8"/>
  <c r="C16" i="8"/>
  <c r="B16" i="8"/>
  <c r="AV15" i="8"/>
  <c r="AU15" i="8"/>
  <c r="AT15" i="8"/>
  <c r="AS15" i="8"/>
  <c r="AR15" i="8"/>
  <c r="AQ15" i="8"/>
  <c r="AP15" i="8"/>
  <c r="AO15" i="8"/>
  <c r="AN15" i="8"/>
  <c r="AM15" i="8"/>
  <c r="AL15" i="8"/>
  <c r="AK15" i="8"/>
  <c r="AJ15" i="8"/>
  <c r="AI15" i="8"/>
  <c r="AH15" i="8"/>
  <c r="AG15" i="8"/>
  <c r="AF15" i="8"/>
  <c r="AE15" i="8"/>
  <c r="AD15" i="8"/>
  <c r="AC15" i="8"/>
  <c r="AB15" i="8"/>
  <c r="AA15" i="8"/>
  <c r="Z15" i="8"/>
  <c r="Y15" i="8"/>
  <c r="X15" i="8"/>
  <c r="W15" i="8"/>
  <c r="V15" i="8"/>
  <c r="U15" i="8"/>
  <c r="T15" i="8"/>
  <c r="S15" i="8"/>
  <c r="R15" i="8"/>
  <c r="Q15" i="8"/>
  <c r="P15" i="8"/>
  <c r="O15" i="8"/>
  <c r="N15" i="8"/>
  <c r="M15" i="8"/>
  <c r="L15" i="8"/>
  <c r="K15" i="8"/>
  <c r="J15" i="8"/>
  <c r="I15" i="8"/>
  <c r="H15" i="8"/>
  <c r="G15" i="8"/>
  <c r="F15" i="8"/>
  <c r="E15" i="8"/>
  <c r="D15" i="8"/>
  <c r="C15" i="8"/>
  <c r="B15" i="8"/>
  <c r="AV14" i="8"/>
  <c r="AU14" i="8"/>
  <c r="AT14" i="8"/>
  <c r="AS14" i="8"/>
  <c r="AR14" i="8"/>
  <c r="AQ14" i="8"/>
  <c r="AP14" i="8"/>
  <c r="AO14" i="8"/>
  <c r="AN14" i="8"/>
  <c r="AM14" i="8"/>
  <c r="AL14" i="8"/>
  <c r="AK14"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G14" i="8"/>
  <c r="F14" i="8"/>
  <c r="E14" i="8"/>
  <c r="D14" i="8"/>
  <c r="C14" i="8"/>
  <c r="B14" i="8"/>
  <c r="AV13" i="8"/>
  <c r="AU13" i="8"/>
  <c r="AT13" i="8"/>
  <c r="AS13" i="8"/>
  <c r="AR13" i="8"/>
  <c r="AQ13" i="8"/>
  <c r="AP13" i="8"/>
  <c r="AO13" i="8"/>
  <c r="AN13" i="8"/>
  <c r="AM13" i="8"/>
  <c r="AL13" i="8"/>
  <c r="AK13" i="8"/>
  <c r="AJ13" i="8"/>
  <c r="AI13" i="8"/>
  <c r="AH13" i="8"/>
  <c r="AG13" i="8"/>
  <c r="AF13" i="8"/>
  <c r="AE13" i="8"/>
  <c r="AD13" i="8"/>
  <c r="AC13" i="8"/>
  <c r="AB13" i="8"/>
  <c r="AA13" i="8"/>
  <c r="Z13" i="8"/>
  <c r="Y13" i="8"/>
  <c r="X13" i="8"/>
  <c r="W13" i="8"/>
  <c r="V13" i="8"/>
  <c r="U13" i="8"/>
  <c r="T13" i="8"/>
  <c r="S13" i="8"/>
  <c r="R13" i="8"/>
  <c r="Q13" i="8"/>
  <c r="P13" i="8"/>
  <c r="O13" i="8"/>
  <c r="N13" i="8"/>
  <c r="M13" i="8"/>
  <c r="L13" i="8"/>
  <c r="K13" i="8"/>
  <c r="J13" i="8"/>
  <c r="I13" i="8"/>
  <c r="H13" i="8"/>
  <c r="G13" i="8"/>
  <c r="F13" i="8"/>
  <c r="E13" i="8"/>
  <c r="D13" i="8"/>
  <c r="C13" i="8"/>
  <c r="B13" i="8"/>
  <c r="AV12" i="8"/>
  <c r="AU12" i="8"/>
  <c r="AT12" i="8"/>
  <c r="AS12" i="8"/>
  <c r="AR12" i="8"/>
  <c r="AQ12" i="8"/>
  <c r="AP12" i="8"/>
  <c r="AO12" i="8"/>
  <c r="AN12" i="8"/>
  <c r="AM12" i="8"/>
  <c r="AL12" i="8"/>
  <c r="AK12" i="8"/>
  <c r="AJ12" i="8"/>
  <c r="AI12" i="8"/>
  <c r="AH12" i="8"/>
  <c r="AG12" i="8"/>
  <c r="AF12" i="8"/>
  <c r="AE12" i="8"/>
  <c r="AD12" i="8"/>
  <c r="AC12" i="8"/>
  <c r="AB12" i="8"/>
  <c r="AA12" i="8"/>
  <c r="Z12" i="8"/>
  <c r="Y12" i="8"/>
  <c r="X12" i="8"/>
  <c r="W12" i="8"/>
  <c r="V12" i="8"/>
  <c r="U12" i="8"/>
  <c r="T12" i="8"/>
  <c r="S12" i="8"/>
  <c r="R12" i="8"/>
  <c r="Q12" i="8"/>
  <c r="P12" i="8"/>
  <c r="O12" i="8"/>
  <c r="N12" i="8"/>
  <c r="M12" i="8"/>
  <c r="L12" i="8"/>
  <c r="K12" i="8"/>
  <c r="J12" i="8"/>
  <c r="I12" i="8"/>
  <c r="H12" i="8"/>
  <c r="G12" i="8"/>
  <c r="F12" i="8"/>
  <c r="E12" i="8"/>
  <c r="D12" i="8"/>
  <c r="C12" i="8"/>
  <c r="B12"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R23" i="8"/>
  <c r="Q23" i="8"/>
  <c r="P23" i="8"/>
  <c r="O23" i="8"/>
  <c r="N23" i="8"/>
  <c r="M23" i="8"/>
  <c r="L23" i="8"/>
  <c r="K23" i="8"/>
  <c r="J23" i="8"/>
  <c r="I23" i="8"/>
  <c r="H23" i="8"/>
  <c r="G23" i="8"/>
  <c r="F23" i="8"/>
  <c r="E23" i="8"/>
  <c r="D23" i="8"/>
  <c r="C23" i="8"/>
  <c r="B23" i="8"/>
  <c r="AV22" i="8"/>
  <c r="AU22" i="8"/>
  <c r="AT22" i="8"/>
  <c r="AS22" i="8"/>
  <c r="AR22" i="8"/>
  <c r="AQ22" i="8"/>
  <c r="AP22" i="8"/>
  <c r="AO22" i="8"/>
  <c r="AN22" i="8"/>
  <c r="AM22" i="8"/>
  <c r="AL22" i="8"/>
  <c r="AK22" i="8"/>
  <c r="AJ22" i="8"/>
  <c r="AI22" i="8"/>
  <c r="AH22"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C22" i="8"/>
  <c r="B22"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G21" i="8"/>
  <c r="F21" i="8"/>
  <c r="E21" i="8"/>
  <c r="D21" i="8"/>
  <c r="C21" i="8"/>
  <c r="B21"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T20" i="8"/>
  <c r="S20" i="8"/>
  <c r="R20" i="8"/>
  <c r="Q20" i="8"/>
  <c r="P20" i="8"/>
  <c r="O20" i="8"/>
  <c r="N20" i="8"/>
  <c r="M20" i="8"/>
  <c r="L20" i="8"/>
  <c r="K20" i="8"/>
  <c r="J20" i="8"/>
  <c r="I20" i="8"/>
  <c r="H20" i="8"/>
  <c r="G20" i="8"/>
  <c r="F20" i="8"/>
  <c r="E20" i="8"/>
  <c r="D20" i="8"/>
  <c r="C20" i="8"/>
  <c r="B20" i="8"/>
  <c r="AV19" i="8"/>
  <c r="AU19" i="8"/>
  <c r="AT19" i="8"/>
  <c r="AS19" i="8"/>
  <c r="AR19" i="8"/>
  <c r="AQ19" i="8"/>
  <c r="AP19" i="8"/>
  <c r="AO19" i="8"/>
  <c r="AN19" i="8"/>
  <c r="AM19" i="8"/>
  <c r="AL19" i="8"/>
  <c r="AK19" i="8"/>
  <c r="AJ19" i="8"/>
  <c r="AI19" i="8"/>
  <c r="AH19" i="8"/>
  <c r="AG19" i="8"/>
  <c r="AF19" i="8"/>
  <c r="AE19" i="8"/>
  <c r="AD19" i="8"/>
  <c r="AC19" i="8"/>
  <c r="AB19" i="8"/>
  <c r="AA19" i="8"/>
  <c r="Z19" i="8"/>
  <c r="Y19" i="8"/>
  <c r="X19" i="8"/>
  <c r="W19" i="8"/>
  <c r="V19" i="8"/>
  <c r="U19" i="8"/>
  <c r="T19" i="8"/>
  <c r="S19" i="8"/>
  <c r="R19" i="8"/>
  <c r="Q19" i="8"/>
  <c r="P19" i="8"/>
  <c r="O19" i="8"/>
  <c r="N19" i="8"/>
  <c r="M19" i="8"/>
  <c r="L19" i="8"/>
  <c r="K19" i="8"/>
  <c r="J19" i="8"/>
  <c r="I19" i="8"/>
  <c r="H19" i="8"/>
  <c r="G19" i="8"/>
  <c r="F19" i="8"/>
  <c r="E19" i="8"/>
  <c r="D19" i="8"/>
  <c r="C19" i="8"/>
  <c r="B19" i="8"/>
  <c r="I112" i="5"/>
  <c r="I116" i="5"/>
  <c r="I120" i="5"/>
  <c r="I124" i="5"/>
  <c r="I128" i="5"/>
  <c r="I133" i="5"/>
  <c r="I137" i="5"/>
  <c r="I141" i="5"/>
  <c r="I145" i="5"/>
  <c r="I149" i="5"/>
  <c r="I155" i="5"/>
  <c r="I159" i="5"/>
  <c r="I163" i="5"/>
  <c r="I167" i="5"/>
  <c r="I171" i="5"/>
  <c r="I176" i="5"/>
  <c r="I180" i="5"/>
  <c r="I184" i="5"/>
  <c r="I188" i="5"/>
  <c r="I192" i="5"/>
  <c r="I198" i="5"/>
  <c r="AF83" i="5"/>
  <c r="T81" i="5"/>
  <c r="K79" i="5"/>
  <c r="AF75" i="5"/>
  <c r="T73" i="5"/>
  <c r="K71" i="5"/>
  <c r="AF67" i="5"/>
  <c r="T106" i="5"/>
  <c r="K104" i="5"/>
  <c r="AF100" i="5"/>
  <c r="T98" i="5"/>
  <c r="K96" i="5"/>
  <c r="AF92" i="5"/>
  <c r="T90" i="5"/>
  <c r="K88" i="5"/>
  <c r="AF126" i="5"/>
  <c r="T124" i="5"/>
  <c r="K122" i="5"/>
  <c r="AF118" i="5"/>
  <c r="T116" i="5"/>
  <c r="K114" i="5"/>
  <c r="AF110" i="5"/>
  <c r="T149" i="5"/>
  <c r="K147" i="5"/>
  <c r="AF143" i="5"/>
  <c r="T141" i="5"/>
  <c r="K139" i="5"/>
  <c r="AF135" i="5"/>
  <c r="T133" i="5"/>
  <c r="K131" i="5"/>
  <c r="AF169" i="5"/>
  <c r="T167" i="5"/>
  <c r="K165" i="5"/>
  <c r="AF161" i="5"/>
  <c r="T159" i="5"/>
  <c r="K157" i="5"/>
  <c r="AF153" i="5"/>
  <c r="T192" i="5"/>
  <c r="K190" i="5"/>
  <c r="AF186" i="5"/>
  <c r="T184" i="5"/>
  <c r="I111" i="5"/>
  <c r="I115" i="5"/>
  <c r="I119" i="5"/>
  <c r="I123" i="5"/>
  <c r="I127" i="5"/>
  <c r="I132" i="5"/>
  <c r="I136" i="5"/>
  <c r="I140" i="5"/>
  <c r="I144" i="5"/>
  <c r="I148" i="5"/>
  <c r="I154" i="5"/>
  <c r="I158" i="5"/>
  <c r="I162" i="5"/>
  <c r="I166" i="5"/>
  <c r="I170" i="5"/>
  <c r="I175" i="5"/>
  <c r="I179" i="5"/>
  <c r="I183" i="5"/>
  <c r="I187" i="5"/>
  <c r="I191" i="5"/>
  <c r="I197" i="5"/>
  <c r="I201" i="5"/>
  <c r="AF81" i="5"/>
  <c r="T79" i="5"/>
  <c r="K77" i="5"/>
  <c r="AF73" i="5"/>
  <c r="T71" i="5"/>
  <c r="K69" i="5"/>
  <c r="AF106" i="5"/>
  <c r="T104" i="5"/>
  <c r="K102" i="5"/>
  <c r="AF98" i="5"/>
  <c r="T96" i="5"/>
  <c r="K94" i="5"/>
  <c r="AF90" i="5"/>
  <c r="T88" i="5"/>
  <c r="K128" i="5"/>
  <c r="AF124" i="5"/>
  <c r="T122" i="5"/>
  <c r="K120" i="5"/>
  <c r="AF116" i="5"/>
  <c r="T114" i="5"/>
  <c r="K112" i="5"/>
  <c r="AF149" i="5"/>
  <c r="T147" i="5"/>
  <c r="K145" i="5"/>
  <c r="AF141" i="5"/>
  <c r="T139" i="5"/>
  <c r="K137" i="5"/>
  <c r="AF133" i="5"/>
  <c r="T131" i="5"/>
  <c r="K171" i="5"/>
  <c r="AF167" i="5"/>
  <c r="T165" i="5"/>
  <c r="K163" i="5"/>
  <c r="AF159" i="5"/>
  <c r="T157" i="5"/>
  <c r="K155" i="5"/>
  <c r="AF192" i="5"/>
  <c r="I110" i="5"/>
  <c r="I114" i="5"/>
  <c r="I118" i="5"/>
  <c r="I122" i="5"/>
  <c r="I126" i="5"/>
  <c r="I131" i="5"/>
  <c r="I135" i="5"/>
  <c r="I139" i="5"/>
  <c r="I143" i="5"/>
  <c r="I147" i="5"/>
  <c r="I153" i="5"/>
  <c r="I157" i="5"/>
  <c r="I161" i="5"/>
  <c r="I165" i="5"/>
  <c r="I169" i="5"/>
  <c r="I174" i="5"/>
  <c r="I178" i="5"/>
  <c r="I182" i="5"/>
  <c r="I186" i="5"/>
  <c r="I190" i="5"/>
  <c r="I196" i="5"/>
  <c r="I200" i="5"/>
  <c r="K83" i="5"/>
  <c r="AF79" i="5"/>
  <c r="T77" i="5"/>
  <c r="K75" i="5"/>
  <c r="AF71" i="5"/>
  <c r="T69" i="5"/>
  <c r="K67" i="5"/>
  <c r="AF104" i="5"/>
  <c r="T102" i="5"/>
  <c r="K100" i="5"/>
  <c r="AF96" i="5"/>
  <c r="T94" i="5"/>
  <c r="K92" i="5"/>
  <c r="AF88" i="5"/>
  <c r="T128" i="5"/>
  <c r="K126" i="5"/>
  <c r="AF122" i="5"/>
  <c r="T120" i="5"/>
  <c r="K118" i="5"/>
  <c r="AF114" i="5"/>
  <c r="T112" i="5"/>
  <c r="K110" i="5"/>
  <c r="AF147" i="5"/>
  <c r="T145" i="5"/>
  <c r="K143" i="5"/>
  <c r="AF139" i="5"/>
  <c r="T137" i="5"/>
  <c r="K135" i="5"/>
  <c r="AF131" i="5"/>
  <c r="T171" i="5"/>
  <c r="K169" i="5"/>
  <c r="AF165" i="5"/>
  <c r="T163" i="5"/>
  <c r="K161" i="5"/>
  <c r="AF157" i="5"/>
  <c r="T155" i="5"/>
  <c r="K153" i="5"/>
  <c r="AF190" i="5"/>
  <c r="T188" i="5"/>
  <c r="K186" i="5"/>
  <c r="I109" i="5"/>
  <c r="I113" i="5"/>
  <c r="I117" i="5"/>
  <c r="I121" i="5"/>
  <c r="I125" i="5"/>
  <c r="I130" i="5"/>
  <c r="I134" i="5"/>
  <c r="I138" i="5"/>
  <c r="I142" i="5"/>
  <c r="I146" i="5"/>
  <c r="I152" i="5"/>
  <c r="I156" i="5"/>
  <c r="I160" i="5"/>
  <c r="I164" i="5"/>
  <c r="I168" i="5"/>
  <c r="I173" i="5"/>
  <c r="I177" i="5"/>
  <c r="I181" i="5"/>
  <c r="I185" i="5"/>
  <c r="I189" i="5"/>
  <c r="I195" i="5"/>
  <c r="I199" i="5"/>
  <c r="T83" i="5"/>
  <c r="K81" i="5"/>
  <c r="AF77" i="5"/>
  <c r="T75" i="5"/>
  <c r="K73" i="5"/>
  <c r="AF69" i="5"/>
  <c r="T67" i="5"/>
  <c r="K106" i="5"/>
  <c r="AF102" i="5"/>
  <c r="T100" i="5"/>
  <c r="K98" i="5"/>
  <c r="AF94" i="5"/>
  <c r="T92" i="5"/>
  <c r="K90" i="5"/>
  <c r="AF128" i="5"/>
  <c r="T126" i="5"/>
  <c r="K124" i="5"/>
  <c r="AF120" i="5"/>
  <c r="T118" i="5"/>
  <c r="K116" i="5"/>
  <c r="AF112" i="5"/>
  <c r="T110" i="5"/>
  <c r="K149" i="5"/>
  <c r="AF145" i="5"/>
  <c r="T143" i="5"/>
  <c r="K141" i="5"/>
  <c r="AF137" i="5"/>
  <c r="T135" i="5"/>
  <c r="K133" i="5"/>
  <c r="AF171" i="5"/>
  <c r="T169" i="5"/>
  <c r="K167" i="5"/>
  <c r="AF163" i="5"/>
  <c r="T161" i="5"/>
  <c r="K159" i="5"/>
  <c r="AF155" i="5"/>
  <c r="T153" i="5"/>
  <c r="K192" i="5"/>
  <c r="AF188" i="5"/>
  <c r="T186" i="5"/>
  <c r="K184" i="5"/>
  <c r="AF180" i="5"/>
  <c r="T180" i="5"/>
  <c r="T190" i="5"/>
  <c r="AF184" i="5"/>
  <c r="AF182" i="5"/>
  <c r="K178" i="5"/>
  <c r="AF174" i="5"/>
  <c r="AF214" i="5"/>
  <c r="AF212" i="5"/>
  <c r="AF210" i="5"/>
  <c r="AF208" i="5"/>
  <c r="AF206" i="5"/>
  <c r="AF204" i="5"/>
  <c r="AF202" i="5"/>
  <c r="T200" i="5"/>
  <c r="K198" i="5"/>
  <c r="I235" i="5"/>
  <c r="I233" i="5"/>
  <c r="I231" i="5"/>
  <c r="I229" i="5"/>
  <c r="I227" i="5"/>
  <c r="I225" i="5"/>
  <c r="I223" i="5"/>
  <c r="I221" i="5"/>
  <c r="I219" i="5"/>
  <c r="I217" i="5"/>
  <c r="AF257" i="5"/>
  <c r="T255" i="5"/>
  <c r="K253" i="5"/>
  <c r="AF249" i="5"/>
  <c r="T247" i="5"/>
  <c r="K245" i="5"/>
  <c r="AF241" i="5"/>
  <c r="T239" i="5"/>
  <c r="T278" i="5"/>
  <c r="T276" i="5"/>
  <c r="T274" i="5"/>
  <c r="T272" i="5"/>
  <c r="T270" i="5"/>
  <c r="T268" i="5"/>
  <c r="T266" i="5"/>
  <c r="T264" i="5"/>
  <c r="T262" i="5"/>
  <c r="T260" i="5"/>
  <c r="K85" i="5"/>
  <c r="AF82" i="5"/>
  <c r="T80" i="5"/>
  <c r="K78" i="5"/>
  <c r="AF74" i="5"/>
  <c r="T72" i="5"/>
  <c r="K70" i="5"/>
  <c r="AF87" i="5"/>
  <c r="T105" i="5"/>
  <c r="K103" i="5"/>
  <c r="AF99" i="5"/>
  <c r="T97" i="5"/>
  <c r="K95" i="5"/>
  <c r="AF91" i="5"/>
  <c r="T89" i="5"/>
  <c r="K109" i="5"/>
  <c r="AF125" i="5"/>
  <c r="T123" i="5"/>
  <c r="K121" i="5"/>
  <c r="AF117" i="5"/>
  <c r="T115" i="5"/>
  <c r="K113" i="5"/>
  <c r="AF130" i="5"/>
  <c r="K182" i="5"/>
  <c r="T178" i="5"/>
  <c r="K176" i="5"/>
  <c r="I214" i="5"/>
  <c r="I212" i="5"/>
  <c r="I210" i="5"/>
  <c r="I208" i="5"/>
  <c r="I206" i="5"/>
  <c r="I204" i="5"/>
  <c r="I202" i="5"/>
  <c r="AF200" i="5"/>
  <c r="T198" i="5"/>
  <c r="K196" i="5"/>
  <c r="K235" i="5"/>
  <c r="K233" i="5"/>
  <c r="K231" i="5"/>
  <c r="K229" i="5"/>
  <c r="K227" i="5"/>
  <c r="K225" i="5"/>
  <c r="K223" i="5"/>
  <c r="K221" i="5"/>
  <c r="K219" i="5"/>
  <c r="K217" i="5"/>
  <c r="AF255" i="5"/>
  <c r="T253" i="5"/>
  <c r="K251" i="5"/>
  <c r="AF247" i="5"/>
  <c r="T245" i="5"/>
  <c r="K243" i="5"/>
  <c r="AF239" i="5"/>
  <c r="AF278" i="5"/>
  <c r="AF276" i="5"/>
  <c r="AF274" i="5"/>
  <c r="AF272" i="5"/>
  <c r="AF270" i="5"/>
  <c r="AF268" i="5"/>
  <c r="AF266" i="5"/>
  <c r="AF264" i="5"/>
  <c r="AF262" i="5"/>
  <c r="AF260" i="5"/>
  <c r="T85" i="5"/>
  <c r="K84" i="5"/>
  <c r="AF80" i="5"/>
  <c r="T78" i="5"/>
  <c r="K76" i="5"/>
  <c r="AF72" i="5"/>
  <c r="T70" i="5"/>
  <c r="K68" i="5"/>
  <c r="AF105" i="5"/>
  <c r="T103" i="5"/>
  <c r="K101" i="5"/>
  <c r="AF97" i="5"/>
  <c r="T95" i="5"/>
  <c r="K93" i="5"/>
  <c r="AF89" i="5"/>
  <c r="T109" i="5"/>
  <c r="K127" i="5"/>
  <c r="AF123" i="5"/>
  <c r="T121" i="5"/>
  <c r="K119" i="5"/>
  <c r="AF115" i="5"/>
  <c r="T113" i="5"/>
  <c r="K188" i="5"/>
  <c r="T182" i="5"/>
  <c r="AF178" i="5"/>
  <c r="T176" i="5"/>
  <c r="K174" i="5"/>
  <c r="K214" i="5"/>
  <c r="K212" i="5"/>
  <c r="K210" i="5"/>
  <c r="K208" i="5"/>
  <c r="K206" i="5"/>
  <c r="K204" i="5"/>
  <c r="K202" i="5"/>
  <c r="AF198" i="5"/>
  <c r="T196" i="5"/>
  <c r="T235" i="5"/>
  <c r="T233" i="5"/>
  <c r="T231" i="5"/>
  <c r="T229" i="5"/>
  <c r="T227" i="5"/>
  <c r="T225" i="5"/>
  <c r="T223" i="5"/>
  <c r="T221" i="5"/>
  <c r="T219" i="5"/>
  <c r="T217" i="5"/>
  <c r="K257" i="5"/>
  <c r="AF253" i="5"/>
  <c r="T251" i="5"/>
  <c r="K249" i="5"/>
  <c r="AF245" i="5"/>
  <c r="T243" i="5"/>
  <c r="K241" i="5"/>
  <c r="I278" i="5"/>
  <c r="I276" i="5"/>
  <c r="I274" i="5"/>
  <c r="I272" i="5"/>
  <c r="I270" i="5"/>
  <c r="I268" i="5"/>
  <c r="I266" i="5"/>
  <c r="I264" i="5"/>
  <c r="I262" i="5"/>
  <c r="I260" i="5"/>
  <c r="AF85" i="5"/>
  <c r="T84" i="5"/>
  <c r="K82" i="5"/>
  <c r="AF78" i="5"/>
  <c r="T76" i="5"/>
  <c r="K74" i="5"/>
  <c r="AF70" i="5"/>
  <c r="T68" i="5"/>
  <c r="K87" i="5"/>
  <c r="AF103" i="5"/>
  <c r="T101" i="5"/>
  <c r="K99" i="5"/>
  <c r="AF95" i="5"/>
  <c r="T93" i="5"/>
  <c r="K91" i="5"/>
  <c r="AF109" i="5"/>
  <c r="T127" i="5"/>
  <c r="K125" i="5"/>
  <c r="AF121" i="5"/>
  <c r="T119" i="5"/>
  <c r="K117" i="5"/>
  <c r="AF113" i="5"/>
  <c r="T111" i="5"/>
  <c r="K130" i="5"/>
  <c r="K180" i="5"/>
  <c r="AF176" i="5"/>
  <c r="T174" i="5"/>
  <c r="T214" i="5"/>
  <c r="T212" i="5"/>
  <c r="T210" i="5"/>
  <c r="T208" i="5"/>
  <c r="T206" i="5"/>
  <c r="T204" i="5"/>
  <c r="T202" i="5"/>
  <c r="K200" i="5"/>
  <c r="AF196" i="5"/>
  <c r="AF235" i="5"/>
  <c r="AF233" i="5"/>
  <c r="AF231" i="5"/>
  <c r="AF229" i="5"/>
  <c r="AF227" i="5"/>
  <c r="AF225" i="5"/>
  <c r="AF223" i="5"/>
  <c r="AF221" i="5"/>
  <c r="AF219" i="5"/>
  <c r="AF217" i="5"/>
  <c r="T257" i="5"/>
  <c r="K255" i="5"/>
  <c r="AF251" i="5"/>
  <c r="T249" i="5"/>
  <c r="K247" i="5"/>
  <c r="AF243" i="5"/>
  <c r="T241" i="5"/>
  <c r="K239" i="5"/>
  <c r="K278" i="5"/>
  <c r="K276" i="5"/>
  <c r="K274" i="5"/>
  <c r="K272" i="5"/>
  <c r="K270" i="5"/>
  <c r="K268" i="5"/>
  <c r="K266" i="5"/>
  <c r="K264" i="5"/>
  <c r="K262" i="5"/>
  <c r="K260" i="5"/>
  <c r="AF84" i="5"/>
  <c r="T82" i="5"/>
  <c r="K80" i="5"/>
  <c r="AF76" i="5"/>
  <c r="T74" i="5"/>
  <c r="K72" i="5"/>
  <c r="AF68" i="5"/>
  <c r="T87" i="5"/>
  <c r="K105" i="5"/>
  <c r="AF101" i="5"/>
  <c r="T99" i="5"/>
  <c r="K97" i="5"/>
  <c r="AF93" i="5"/>
  <c r="T91" i="5"/>
  <c r="K89" i="5"/>
  <c r="AF127" i="5"/>
  <c r="T125" i="5"/>
  <c r="K123" i="5"/>
  <c r="AF119" i="5"/>
  <c r="T117" i="5"/>
  <c r="K115" i="5"/>
  <c r="AF111" i="5"/>
  <c r="T130" i="5"/>
  <c r="K148" i="5"/>
  <c r="AF144" i="5"/>
  <c r="K146" i="5"/>
  <c r="T142" i="5"/>
  <c r="K111" i="5"/>
  <c r="T146" i="5"/>
  <c r="K144" i="5"/>
  <c r="K140" i="5"/>
  <c r="AF136" i="5"/>
  <c r="T134" i="5"/>
  <c r="K132" i="5"/>
  <c r="AF170" i="5"/>
  <c r="T168" i="5"/>
  <c r="K166" i="5"/>
  <c r="AF162" i="5"/>
  <c r="T160" i="5"/>
  <c r="K158" i="5"/>
  <c r="AF154" i="5"/>
  <c r="T173" i="5"/>
  <c r="K191" i="5"/>
  <c r="AF187" i="5"/>
  <c r="T185" i="5"/>
  <c r="K183" i="5"/>
  <c r="AF179" i="5"/>
  <c r="T177" i="5"/>
  <c r="K175" i="5"/>
  <c r="I213" i="5"/>
  <c r="I211" i="5"/>
  <c r="I209" i="5"/>
  <c r="I207" i="5"/>
  <c r="I205" i="5"/>
  <c r="I203" i="5"/>
  <c r="AF201" i="5"/>
  <c r="T199" i="5"/>
  <c r="K197" i="5"/>
  <c r="K216" i="5"/>
  <c r="K234" i="5"/>
  <c r="K232" i="5"/>
  <c r="K230" i="5"/>
  <c r="K228" i="5"/>
  <c r="K226" i="5"/>
  <c r="K224" i="5"/>
  <c r="K222" i="5"/>
  <c r="K220" i="5"/>
  <c r="K218" i="5"/>
  <c r="AF256" i="5"/>
  <c r="T254" i="5"/>
  <c r="K252" i="5"/>
  <c r="AF248" i="5"/>
  <c r="T246" i="5"/>
  <c r="K244" i="5"/>
  <c r="AF240" i="5"/>
  <c r="AF259" i="5"/>
  <c r="AF277" i="5"/>
  <c r="AF275" i="5"/>
  <c r="AF273" i="5"/>
  <c r="AF271" i="5"/>
  <c r="AF269" i="5"/>
  <c r="AF267" i="5"/>
  <c r="AF265" i="5"/>
  <c r="AF263" i="5"/>
  <c r="AF261" i="5"/>
  <c r="T66" i="5"/>
  <c r="O90" i="5"/>
  <c r="O94" i="5"/>
  <c r="O98" i="5"/>
  <c r="O102" i="5"/>
  <c r="O106" i="5"/>
  <c r="O112" i="5"/>
  <c r="O116" i="5"/>
  <c r="O120" i="5"/>
  <c r="O124" i="5"/>
  <c r="O128" i="5"/>
  <c r="O133" i="5"/>
  <c r="O137" i="5"/>
  <c r="O141" i="5"/>
  <c r="O145" i="5"/>
  <c r="O149" i="5"/>
  <c r="O155" i="5"/>
  <c r="O159" i="5"/>
  <c r="O163" i="5"/>
  <c r="O167" i="5"/>
  <c r="O171" i="5"/>
  <c r="O176" i="5"/>
  <c r="O180" i="5"/>
  <c r="O184" i="5"/>
  <c r="O188" i="5"/>
  <c r="O192" i="5"/>
  <c r="O198" i="5"/>
  <c r="O202" i="5"/>
  <c r="O206" i="5"/>
  <c r="O210" i="5"/>
  <c r="O214" i="5"/>
  <c r="O219" i="5"/>
  <c r="O223" i="5"/>
  <c r="O227" i="5"/>
  <c r="O231" i="5"/>
  <c r="O235" i="5"/>
  <c r="O241" i="5"/>
  <c r="O245" i="5"/>
  <c r="O249" i="5"/>
  <c r="O253" i="5"/>
  <c r="O257" i="5"/>
  <c r="O262" i="5"/>
  <c r="O266" i="5"/>
  <c r="O270" i="5"/>
  <c r="O274" i="5"/>
  <c r="O278" i="5"/>
  <c r="M69" i="5"/>
  <c r="M73" i="5"/>
  <c r="M77" i="5"/>
  <c r="M81" i="5"/>
  <c r="M85" i="5"/>
  <c r="M90" i="5"/>
  <c r="M94" i="5"/>
  <c r="M98" i="5"/>
  <c r="M102" i="5"/>
  <c r="M106" i="5"/>
  <c r="M112" i="5"/>
  <c r="M116" i="5"/>
  <c r="M120" i="5"/>
  <c r="M124" i="5"/>
  <c r="M128" i="5"/>
  <c r="M133" i="5"/>
  <c r="M137" i="5"/>
  <c r="M141" i="5"/>
  <c r="AF146" i="5"/>
  <c r="AF142" i="5"/>
  <c r="T140" i="5"/>
  <c r="K138" i="5"/>
  <c r="AF134" i="5"/>
  <c r="T132" i="5"/>
  <c r="K152" i="5"/>
  <c r="AF168" i="5"/>
  <c r="T166" i="5"/>
  <c r="K164" i="5"/>
  <c r="AF160" i="5"/>
  <c r="T158" i="5"/>
  <c r="K156" i="5"/>
  <c r="AF173" i="5"/>
  <c r="T191" i="5"/>
  <c r="K189" i="5"/>
  <c r="AF185" i="5"/>
  <c r="T183" i="5"/>
  <c r="K181" i="5"/>
  <c r="AF177" i="5"/>
  <c r="T175" i="5"/>
  <c r="K195" i="5"/>
  <c r="K213" i="5"/>
  <c r="K211" i="5"/>
  <c r="K209" i="5"/>
  <c r="K207" i="5"/>
  <c r="K205" i="5"/>
  <c r="K203" i="5"/>
  <c r="AF199" i="5"/>
  <c r="T197" i="5"/>
  <c r="T216" i="5"/>
  <c r="T234" i="5"/>
  <c r="T232" i="5"/>
  <c r="T230" i="5"/>
  <c r="T228" i="5"/>
  <c r="T226" i="5"/>
  <c r="T224" i="5"/>
  <c r="T222" i="5"/>
  <c r="T220" i="5"/>
  <c r="T218" i="5"/>
  <c r="K238" i="5"/>
  <c r="AF254" i="5"/>
  <c r="T252" i="5"/>
  <c r="K250" i="5"/>
  <c r="AF246" i="5"/>
  <c r="T244" i="5"/>
  <c r="K242" i="5"/>
  <c r="I259" i="5"/>
  <c r="I277" i="5"/>
  <c r="I275" i="5"/>
  <c r="I273" i="5"/>
  <c r="I271" i="5"/>
  <c r="I269" i="5"/>
  <c r="I267" i="5"/>
  <c r="I265" i="5"/>
  <c r="I263" i="5"/>
  <c r="I261" i="5"/>
  <c r="AF66" i="5"/>
  <c r="O89" i="5"/>
  <c r="O93" i="5"/>
  <c r="O97" i="5"/>
  <c r="O101" i="5"/>
  <c r="O105" i="5"/>
  <c r="O111" i="5"/>
  <c r="O115" i="5"/>
  <c r="O119" i="5"/>
  <c r="O123" i="5"/>
  <c r="O127" i="5"/>
  <c r="O132" i="5"/>
  <c r="O136" i="5"/>
  <c r="O140" i="5"/>
  <c r="O144" i="5"/>
  <c r="O148" i="5"/>
  <c r="O154" i="5"/>
  <c r="O158" i="5"/>
  <c r="O162" i="5"/>
  <c r="O166" i="5"/>
  <c r="O170" i="5"/>
  <c r="O175" i="5"/>
  <c r="O179" i="5"/>
  <c r="O183" i="5"/>
  <c r="O187" i="5"/>
  <c r="O191" i="5"/>
  <c r="O197" i="5"/>
  <c r="O201" i="5"/>
  <c r="O205" i="5"/>
  <c r="O209" i="5"/>
  <c r="O213" i="5"/>
  <c r="O218" i="5"/>
  <c r="O222" i="5"/>
  <c r="O226" i="5"/>
  <c r="O230" i="5"/>
  <c r="O234" i="5"/>
  <c r="O240" i="5"/>
  <c r="O244" i="5"/>
  <c r="O248" i="5"/>
  <c r="O252" i="5"/>
  <c r="O256" i="5"/>
  <c r="O261" i="5"/>
  <c r="O265" i="5"/>
  <c r="O269" i="5"/>
  <c r="O273" i="5"/>
  <c r="O277" i="5"/>
  <c r="M68" i="5"/>
  <c r="M72" i="5"/>
  <c r="M76" i="5"/>
  <c r="M80" i="5"/>
  <c r="M84" i="5"/>
  <c r="M89" i="5"/>
  <c r="M93" i="5"/>
  <c r="M97" i="5"/>
  <c r="M101" i="5"/>
  <c r="M105" i="5"/>
  <c r="M111" i="5"/>
  <c r="M115" i="5"/>
  <c r="M119" i="5"/>
  <c r="M123" i="5"/>
  <c r="M127" i="5"/>
  <c r="M132" i="5"/>
  <c r="AF148" i="5"/>
  <c r="T148" i="5"/>
  <c r="AF140" i="5"/>
  <c r="T138" i="5"/>
  <c r="K136" i="5"/>
  <c r="AF132" i="5"/>
  <c r="T152" i="5"/>
  <c r="K170" i="5"/>
  <c r="AF166" i="5"/>
  <c r="T164" i="5"/>
  <c r="K162" i="5"/>
  <c r="AF158" i="5"/>
  <c r="T156" i="5"/>
  <c r="K154" i="5"/>
  <c r="AF191" i="5"/>
  <c r="T189" i="5"/>
  <c r="K187" i="5"/>
  <c r="AF183" i="5"/>
  <c r="T181" i="5"/>
  <c r="K179" i="5"/>
  <c r="AF175" i="5"/>
  <c r="T195" i="5"/>
  <c r="T213" i="5"/>
  <c r="T211" i="5"/>
  <c r="T209" i="5"/>
  <c r="T207" i="5"/>
  <c r="T205" i="5"/>
  <c r="T203" i="5"/>
  <c r="K201" i="5"/>
  <c r="AF197" i="5"/>
  <c r="AF216" i="5"/>
  <c r="AF234" i="5"/>
  <c r="AF232" i="5"/>
  <c r="AF230" i="5"/>
  <c r="AF228" i="5"/>
  <c r="AF226" i="5"/>
  <c r="AF224" i="5"/>
  <c r="AF222" i="5"/>
  <c r="AF220" i="5"/>
  <c r="AF218" i="5"/>
  <c r="T238" i="5"/>
  <c r="K256" i="5"/>
  <c r="AF252" i="5"/>
  <c r="T250" i="5"/>
  <c r="K248" i="5"/>
  <c r="AF244" i="5"/>
  <c r="T242" i="5"/>
  <c r="K240" i="5"/>
  <c r="K259" i="5"/>
  <c r="K277" i="5"/>
  <c r="K275" i="5"/>
  <c r="K273" i="5"/>
  <c r="K271" i="5"/>
  <c r="K269" i="5"/>
  <c r="K267" i="5"/>
  <c r="K265" i="5"/>
  <c r="K263" i="5"/>
  <c r="K261" i="5"/>
  <c r="O88" i="5"/>
  <c r="O92" i="5"/>
  <c r="O96" i="5"/>
  <c r="O100" i="5"/>
  <c r="O104" i="5"/>
  <c r="O110" i="5"/>
  <c r="O114" i="5"/>
  <c r="O118" i="5"/>
  <c r="O122" i="5"/>
  <c r="O126" i="5"/>
  <c r="O131" i="5"/>
  <c r="O135" i="5"/>
  <c r="O139" i="5"/>
  <c r="O143" i="5"/>
  <c r="O147" i="5"/>
  <c r="O153" i="5"/>
  <c r="O157" i="5"/>
  <c r="O161" i="5"/>
  <c r="O165" i="5"/>
  <c r="O169" i="5"/>
  <c r="O174" i="5"/>
  <c r="O178" i="5"/>
  <c r="O182" i="5"/>
  <c r="O186" i="5"/>
  <c r="O190" i="5"/>
  <c r="O196" i="5"/>
  <c r="O200" i="5"/>
  <c r="O204" i="5"/>
  <c r="O208" i="5"/>
  <c r="O212" i="5"/>
  <c r="O217" i="5"/>
  <c r="O221" i="5"/>
  <c r="O225" i="5"/>
  <c r="O229" i="5"/>
  <c r="O233" i="5"/>
  <c r="O239" i="5"/>
  <c r="O243" i="5"/>
  <c r="O247" i="5"/>
  <c r="O251" i="5"/>
  <c r="O255" i="5"/>
  <c r="O260" i="5"/>
  <c r="O264" i="5"/>
  <c r="O268" i="5"/>
  <c r="O272" i="5"/>
  <c r="O276" i="5"/>
  <c r="M67" i="5"/>
  <c r="M71" i="5"/>
  <c r="M75" i="5"/>
  <c r="M79" i="5"/>
  <c r="M83" i="5"/>
  <c r="M88" i="5"/>
  <c r="M92" i="5"/>
  <c r="M96" i="5"/>
  <c r="M100" i="5"/>
  <c r="M104" i="5"/>
  <c r="M110" i="5"/>
  <c r="M114" i="5"/>
  <c r="M118" i="5"/>
  <c r="M122" i="5"/>
  <c r="M126" i="5"/>
  <c r="M131" i="5"/>
  <c r="M135" i="5"/>
  <c r="M139" i="5"/>
  <c r="M143" i="5"/>
  <c r="T144" i="5"/>
  <c r="K142" i="5"/>
  <c r="AF138" i="5"/>
  <c r="T136" i="5"/>
  <c r="K134" i="5"/>
  <c r="AF152" i="5"/>
  <c r="T170" i="5"/>
  <c r="K168" i="5"/>
  <c r="AF164" i="5"/>
  <c r="T162" i="5"/>
  <c r="K160" i="5"/>
  <c r="AF156" i="5"/>
  <c r="T154" i="5"/>
  <c r="K173" i="5"/>
  <c r="AF189" i="5"/>
  <c r="T187" i="5"/>
  <c r="K185" i="5"/>
  <c r="AF181" i="5"/>
  <c r="T179" i="5"/>
  <c r="K177" i="5"/>
  <c r="AF195" i="5"/>
  <c r="AF213" i="5"/>
  <c r="AF211" i="5"/>
  <c r="AF209" i="5"/>
  <c r="AF207" i="5"/>
  <c r="AF205" i="5"/>
  <c r="AF203" i="5"/>
  <c r="T201" i="5"/>
  <c r="K199" i="5"/>
  <c r="I216" i="5"/>
  <c r="I234" i="5"/>
  <c r="I232" i="5"/>
  <c r="I230" i="5"/>
  <c r="I228" i="5"/>
  <c r="I226" i="5"/>
  <c r="I224" i="5"/>
  <c r="I222" i="5"/>
  <c r="I220" i="5"/>
  <c r="I218" i="5"/>
  <c r="AF238" i="5"/>
  <c r="T256" i="5"/>
  <c r="K254" i="5"/>
  <c r="AF250" i="5"/>
  <c r="T248" i="5"/>
  <c r="K246" i="5"/>
  <c r="AF242" i="5"/>
  <c r="T240" i="5"/>
  <c r="T259" i="5"/>
  <c r="T277" i="5"/>
  <c r="T275" i="5"/>
  <c r="T273" i="5"/>
  <c r="T271" i="5"/>
  <c r="T269" i="5"/>
  <c r="T267" i="5"/>
  <c r="T265" i="5"/>
  <c r="T263" i="5"/>
  <c r="T261" i="5"/>
  <c r="O87" i="5"/>
  <c r="O91" i="5"/>
  <c r="O95" i="5"/>
  <c r="O99" i="5"/>
  <c r="O103" i="5"/>
  <c r="O109" i="5"/>
  <c r="O113" i="5"/>
  <c r="O117" i="5"/>
  <c r="O121" i="5"/>
  <c r="O125" i="5"/>
  <c r="O130" i="5"/>
  <c r="O134" i="5"/>
  <c r="O138" i="5"/>
  <c r="O142" i="5"/>
  <c r="O146" i="5"/>
  <c r="O152" i="5"/>
  <c r="O156" i="5"/>
  <c r="O160" i="5"/>
  <c r="O164" i="5"/>
  <c r="O168" i="5"/>
  <c r="O173" i="5"/>
  <c r="O177" i="5"/>
  <c r="O181" i="5"/>
  <c r="O185" i="5"/>
  <c r="O189" i="5"/>
  <c r="O195" i="5"/>
  <c r="O199" i="5"/>
  <c r="O203" i="5"/>
  <c r="O207" i="5"/>
  <c r="O211" i="5"/>
  <c r="O216" i="5"/>
  <c r="O220" i="5"/>
  <c r="O224" i="5"/>
  <c r="O228" i="5"/>
  <c r="O232" i="5"/>
  <c r="O238" i="5"/>
  <c r="O242" i="5"/>
  <c r="O246" i="5"/>
  <c r="O250" i="5"/>
  <c r="O254" i="5"/>
  <c r="O259" i="5"/>
  <c r="O263" i="5"/>
  <c r="O267" i="5"/>
  <c r="O271" i="5"/>
  <c r="O275" i="5"/>
  <c r="M66" i="5"/>
  <c r="M70" i="5"/>
  <c r="M74" i="5"/>
  <c r="M78" i="5"/>
  <c r="M82" i="5"/>
  <c r="M87" i="5"/>
  <c r="M91" i="5"/>
  <c r="M95" i="5"/>
  <c r="M99" i="5"/>
  <c r="M103" i="5"/>
  <c r="M109" i="5"/>
  <c r="M113" i="5"/>
  <c r="M117" i="5"/>
  <c r="M121" i="5"/>
  <c r="M125" i="5"/>
  <c r="M130" i="5"/>
  <c r="M134" i="5"/>
  <c r="M138" i="5"/>
  <c r="M142" i="5"/>
  <c r="M146" i="5"/>
  <c r="M152" i="5"/>
  <c r="M156" i="5"/>
  <c r="M160" i="5"/>
  <c r="M164" i="5"/>
  <c r="M168" i="5"/>
  <c r="M145" i="5"/>
  <c r="M155" i="5"/>
  <c r="M163" i="5"/>
  <c r="M171" i="5"/>
  <c r="M176" i="5"/>
  <c r="M180" i="5"/>
  <c r="M136" i="5"/>
  <c r="M144" i="5"/>
  <c r="M154" i="5"/>
  <c r="M162" i="5"/>
  <c r="M170" i="5"/>
  <c r="M159" i="5"/>
  <c r="M174" i="5"/>
  <c r="M182" i="5"/>
  <c r="M186" i="5"/>
  <c r="M190" i="5"/>
  <c r="M196" i="5"/>
  <c r="M200" i="5"/>
  <c r="M204" i="5"/>
  <c r="M208" i="5"/>
  <c r="M212" i="5"/>
  <c r="M217" i="5"/>
  <c r="M221" i="5"/>
  <c r="M225" i="5"/>
  <c r="M229" i="5"/>
  <c r="M233" i="5"/>
  <c r="M239" i="5"/>
  <c r="M243" i="5"/>
  <c r="M247" i="5"/>
  <c r="M251" i="5"/>
  <c r="M255" i="5"/>
  <c r="M260" i="5"/>
  <c r="M264" i="5"/>
  <c r="M268" i="5"/>
  <c r="M276" i="5"/>
  <c r="M153" i="5"/>
  <c r="M161" i="5"/>
  <c r="M169" i="5"/>
  <c r="M175" i="5"/>
  <c r="M179" i="5"/>
  <c r="M183" i="5"/>
  <c r="M187" i="5"/>
  <c r="M191" i="5"/>
  <c r="M197" i="5"/>
  <c r="M201" i="5"/>
  <c r="M205" i="5"/>
  <c r="M209" i="5"/>
  <c r="M213" i="5"/>
  <c r="M218" i="5"/>
  <c r="M222" i="5"/>
  <c r="M226" i="5"/>
  <c r="M230" i="5"/>
  <c r="M234" i="5"/>
  <c r="M240" i="5"/>
  <c r="M244" i="5"/>
  <c r="M248" i="5"/>
  <c r="M252" i="5"/>
  <c r="M256" i="5"/>
  <c r="M261" i="5"/>
  <c r="M265" i="5"/>
  <c r="M269" i="5"/>
  <c r="M273" i="5"/>
  <c r="M277" i="5"/>
  <c r="M274" i="5"/>
  <c r="AL69" i="5"/>
  <c r="AL92" i="5"/>
  <c r="AL70" i="5"/>
  <c r="AL93" i="5"/>
  <c r="AL71" i="5"/>
  <c r="AI68" i="5"/>
  <c r="AI103" i="5"/>
  <c r="AI77" i="5"/>
  <c r="AI104" i="5"/>
  <c r="AI94" i="5"/>
  <c r="AC75" i="5"/>
  <c r="AC99" i="5"/>
  <c r="AC94" i="5"/>
  <c r="Z66" i="5"/>
  <c r="AL89" i="5"/>
  <c r="AL100" i="5"/>
  <c r="AL90" i="5"/>
  <c r="AL88" i="5"/>
  <c r="AL87" i="5"/>
  <c r="AI76" i="5"/>
  <c r="AI87" i="5"/>
  <c r="AI85" i="5"/>
  <c r="AI67" i="5"/>
  <c r="AI102" i="5"/>
  <c r="AC67" i="5"/>
  <c r="AC91" i="5"/>
  <c r="Z83" i="5"/>
  <c r="Z103" i="5"/>
  <c r="AC76" i="5"/>
  <c r="AC100" i="5"/>
  <c r="AC95" i="5"/>
  <c r="Z71" i="5"/>
  <c r="Z91" i="5"/>
  <c r="AC72" i="5"/>
  <c r="W67" i="5"/>
  <c r="I92" i="5"/>
  <c r="W76" i="5"/>
  <c r="I101" i="5"/>
  <c r="W85" i="5"/>
  <c r="I69" i="5"/>
  <c r="Q95" i="5"/>
  <c r="I78" i="5"/>
  <c r="Q96" i="5"/>
  <c r="I79" i="5"/>
  <c r="Q97" i="5"/>
  <c r="I80" i="5"/>
  <c r="Q106" i="5"/>
  <c r="W91" i="5"/>
  <c r="Q74" i="5"/>
  <c r="AC84" i="5"/>
  <c r="AC79" i="5"/>
  <c r="AC103" i="5"/>
  <c r="Z79" i="5"/>
  <c r="Z99" i="5"/>
  <c r="Z94" i="5"/>
  <c r="W75" i="5"/>
  <c r="I100" i="5"/>
  <c r="W84" i="5"/>
  <c r="I68" i="5"/>
  <c r="Q94" i="5"/>
  <c r="I77" i="5"/>
  <c r="Q103" i="5"/>
  <c r="I66" i="5"/>
  <c r="Q104" i="5"/>
  <c r="K66" i="5"/>
  <c r="Q105" i="5"/>
  <c r="W90" i="5"/>
  <c r="Q73" i="5"/>
  <c r="W99" i="5"/>
  <c r="Q82" i="5"/>
  <c r="I87" i="5"/>
  <c r="AL85" i="5"/>
  <c r="AL67" i="5"/>
  <c r="AL98" i="5"/>
  <c r="AL68" i="5"/>
  <c r="AL99" i="5"/>
  <c r="AI84" i="5"/>
  <c r="AI74" i="5"/>
  <c r="AI93" i="5"/>
  <c r="AI75" i="5"/>
  <c r="AI81" i="5"/>
  <c r="Z89" i="5"/>
  <c r="AC70" i="5"/>
  <c r="AC81" i="5"/>
  <c r="AC97" i="5"/>
  <c r="AL106" i="5"/>
  <c r="AL75" i="5"/>
  <c r="AL81" i="5"/>
  <c r="AL105" i="5"/>
  <c r="AL82" i="5"/>
  <c r="AI92" i="5"/>
  <c r="AI82" i="5"/>
  <c r="AI101" i="5"/>
  <c r="AI83" i="5"/>
  <c r="AI73" i="5"/>
  <c r="AC83" i="5"/>
  <c r="AC78" i="5"/>
  <c r="AC102" i="5"/>
  <c r="Z78" i="5"/>
  <c r="Z90" i="5"/>
  <c r="AC71" i="5"/>
  <c r="AC87" i="5"/>
  <c r="AC90" i="5"/>
  <c r="Z87" i="5"/>
  <c r="Z102" i="5"/>
  <c r="W83" i="5"/>
  <c r="I67" i="5"/>
  <c r="Q93" i="5"/>
  <c r="I76" i="5"/>
  <c r="Q102" i="5"/>
  <c r="I85" i="5"/>
  <c r="Q70" i="5"/>
  <c r="W88" i="5"/>
  <c r="Q71" i="5"/>
  <c r="W89" i="5"/>
  <c r="Q72" i="5"/>
  <c r="W98" i="5"/>
  <c r="Q81" i="5"/>
  <c r="W87" i="5"/>
  <c r="I91" i="5"/>
  <c r="Z98" i="5"/>
  <c r="Z93" i="5"/>
  <c r="AC74" i="5"/>
  <c r="AC98" i="5"/>
  <c r="Z74" i="5"/>
  <c r="Z69" i="5"/>
  <c r="Q92" i="5"/>
  <c r="I75" i="5"/>
  <c r="Q101" i="5"/>
  <c r="I84" i="5"/>
  <c r="Q69" i="5"/>
  <c r="W95" i="5"/>
  <c r="Q78" i="5"/>
  <c r="W96" i="5"/>
  <c r="Q79" i="5"/>
  <c r="W97" i="5"/>
  <c r="Q80" i="5"/>
  <c r="W106" i="5"/>
  <c r="W74" i="5"/>
  <c r="M140" i="5"/>
  <c r="M148" i="5"/>
  <c r="M158" i="5"/>
  <c r="M166" i="5"/>
  <c r="M149" i="5"/>
  <c r="M167" i="5"/>
  <c r="M178" i="5"/>
  <c r="M184" i="5"/>
  <c r="M188" i="5"/>
  <c r="M192" i="5"/>
  <c r="M198" i="5"/>
  <c r="M202" i="5"/>
  <c r="M206" i="5"/>
  <c r="M210" i="5"/>
  <c r="M214" i="5"/>
  <c r="M219" i="5"/>
  <c r="M223" i="5"/>
  <c r="M227" i="5"/>
  <c r="M231" i="5"/>
  <c r="M235" i="5"/>
  <c r="M241" i="5"/>
  <c r="M245" i="5"/>
  <c r="M249" i="5"/>
  <c r="M253" i="5"/>
  <c r="M257" i="5"/>
  <c r="M262" i="5"/>
  <c r="M266" i="5"/>
  <c r="M272" i="5"/>
  <c r="M147" i="5"/>
  <c r="M157" i="5"/>
  <c r="M165" i="5"/>
  <c r="M173" i="5"/>
  <c r="M177" i="5"/>
  <c r="M181" i="5"/>
  <c r="M185" i="5"/>
  <c r="M189" i="5"/>
  <c r="M195" i="5"/>
  <c r="M199" i="5"/>
  <c r="M203" i="5"/>
  <c r="M207" i="5"/>
  <c r="M211" i="5"/>
  <c r="M216" i="5"/>
  <c r="M220" i="5"/>
  <c r="M224" i="5"/>
  <c r="M228" i="5"/>
  <c r="M232" i="5"/>
  <c r="M238" i="5"/>
  <c r="M242" i="5"/>
  <c r="M246" i="5"/>
  <c r="M250" i="5"/>
  <c r="M254" i="5"/>
  <c r="M259" i="5"/>
  <c r="M263" i="5"/>
  <c r="M267" i="5"/>
  <c r="M271" i="5"/>
  <c r="M275" i="5"/>
  <c r="M270" i="5"/>
  <c r="M278" i="5"/>
  <c r="AL97" i="5"/>
  <c r="AL83" i="5"/>
  <c r="AL73" i="5"/>
  <c r="AL84" i="5"/>
  <c r="AL74" i="5"/>
  <c r="AI100" i="5"/>
  <c r="AI90" i="5"/>
  <c r="AI80" i="5"/>
  <c r="AI91" i="5"/>
  <c r="AC88" i="5"/>
  <c r="Z105" i="5"/>
  <c r="Z100" i="5"/>
  <c r="Z95" i="5"/>
  <c r="AL102" i="5"/>
  <c r="AL80" i="5"/>
  <c r="AL104" i="5"/>
  <c r="AL101" i="5"/>
  <c r="AL79" i="5"/>
  <c r="AI89" i="5"/>
  <c r="AI79" i="5"/>
  <c r="AI98" i="5"/>
  <c r="AI72" i="5"/>
  <c r="AI99" i="5"/>
  <c r="AI66" i="5"/>
  <c r="Z97" i="5"/>
  <c r="Z92" i="5"/>
  <c r="AC73" i="5"/>
  <c r="AC89" i="5"/>
  <c r="Z106" i="5"/>
  <c r="Z101" i="5"/>
  <c r="AC82" i="5"/>
  <c r="AC106" i="5"/>
  <c r="Z82" i="5"/>
  <c r="Z77" i="5"/>
  <c r="Q100" i="5"/>
  <c r="I83" i="5"/>
  <c r="Q68" i="5"/>
  <c r="W94" i="5"/>
  <c r="Q77" i="5"/>
  <c r="W103" i="5"/>
  <c r="Q66" i="5"/>
  <c r="W104" i="5"/>
  <c r="I88" i="5"/>
  <c r="W105" i="5"/>
  <c r="I89" i="5"/>
  <c r="W73" i="5"/>
  <c r="I98" i="5"/>
  <c r="W82" i="5"/>
  <c r="I82" i="5"/>
  <c r="Z73" i="5"/>
  <c r="Z68" i="5"/>
  <c r="Z88" i="5"/>
  <c r="AC69" i="5"/>
  <c r="AC93" i="5"/>
  <c r="Z85" i="5"/>
  <c r="Q67" i="5"/>
  <c r="W93" i="5"/>
  <c r="Q76" i="5"/>
  <c r="W102" i="5"/>
  <c r="Q85" i="5"/>
  <c r="W70" i="5"/>
  <c r="I95" i="5"/>
  <c r="W71" i="5"/>
  <c r="I96" i="5"/>
  <c r="W72" i="5"/>
  <c r="I97" i="5"/>
  <c r="W81" i="5"/>
  <c r="I106" i="5"/>
  <c r="Q91" i="5"/>
  <c r="I74" i="5"/>
  <c r="AL94" i="5"/>
  <c r="AL72" i="5"/>
  <c r="AL95" i="5"/>
  <c r="AL66" i="5"/>
  <c r="AL96" i="5"/>
  <c r="AI97" i="5"/>
  <c r="AI71" i="5"/>
  <c r="AI106" i="5"/>
  <c r="AI88" i="5"/>
  <c r="AI78" i="5"/>
  <c r="AC104" i="5"/>
  <c r="Z80" i="5"/>
  <c r="Z75" i="5"/>
  <c r="Z70" i="5"/>
  <c r="AL77" i="5"/>
  <c r="AL103" i="5"/>
  <c r="AL78" i="5"/>
  <c r="AL76" i="5"/>
  <c r="AL91" i="5"/>
  <c r="AI105" i="5"/>
  <c r="AI95" i="5"/>
  <c r="AI69" i="5"/>
  <c r="AI96" i="5"/>
  <c r="AI70" i="5"/>
  <c r="AC96" i="5"/>
  <c r="Z72" i="5"/>
  <c r="Z67" i="5"/>
  <c r="AC66" i="5"/>
  <c r="AC105" i="5"/>
  <c r="Z81" i="5"/>
  <c r="Z76" i="5"/>
  <c r="Z96" i="5"/>
  <c r="AC77" i="5"/>
  <c r="AC101" i="5"/>
  <c r="W92" i="5"/>
  <c r="Q75" i="5"/>
  <c r="W101" i="5"/>
  <c r="Q84" i="5"/>
  <c r="W69" i="5"/>
  <c r="I94" i="5"/>
  <c r="W78" i="5"/>
  <c r="I103" i="5"/>
  <c r="W79" i="5"/>
  <c r="I104" i="5"/>
  <c r="W80" i="5"/>
  <c r="I105" i="5"/>
  <c r="Q90" i="5"/>
  <c r="I73" i="5"/>
  <c r="Q99" i="5"/>
  <c r="AC68" i="5"/>
  <c r="AC92" i="5"/>
  <c r="Z84" i="5"/>
  <c r="Z104" i="5"/>
  <c r="AC85" i="5"/>
  <c r="AC80" i="5"/>
  <c r="W100" i="5"/>
  <c r="Q83" i="5"/>
  <c r="W68" i="5"/>
  <c r="I93" i="5"/>
  <c r="W77" i="5"/>
  <c r="I102" i="5"/>
  <c r="W66" i="5"/>
  <c r="I70" i="5"/>
  <c r="Q88" i="5"/>
  <c r="I71" i="5"/>
  <c r="Q89" i="5"/>
  <c r="I72" i="5"/>
  <c r="Q98" i="5"/>
  <c r="I81" i="5"/>
  <c r="Q87" i="5"/>
  <c r="I90" i="5"/>
  <c r="I99" i="5"/>
  <c r="M279" i="5" l="1"/>
  <c r="M258" i="5"/>
  <c r="M129" i="5"/>
  <c r="M86" i="5"/>
  <c r="O279" i="5"/>
  <c r="O172" i="5"/>
  <c r="O150" i="5"/>
  <c r="O129" i="5"/>
  <c r="C5" i="8"/>
  <c r="E5" i="8"/>
  <c r="G5" i="8"/>
  <c r="I5" i="8"/>
  <c r="K5" i="8"/>
  <c r="M5" i="8"/>
  <c r="O5" i="8"/>
  <c r="Q5" i="8"/>
  <c r="S5" i="8"/>
  <c r="U5" i="8"/>
  <c r="W5" i="8"/>
  <c r="Y5" i="8"/>
  <c r="AA5" i="8"/>
  <c r="AC5" i="8"/>
  <c r="AE5" i="8"/>
  <c r="AG5" i="8"/>
  <c r="AI5" i="8"/>
  <c r="AK5" i="8"/>
  <c r="AM5" i="8"/>
  <c r="AO5" i="8"/>
  <c r="AQ5" i="8"/>
  <c r="AS5" i="8"/>
  <c r="AU5" i="8"/>
  <c r="B6" i="8"/>
  <c r="D6" i="8"/>
  <c r="F6" i="8"/>
  <c r="H6" i="8"/>
  <c r="J6" i="8"/>
  <c r="L6" i="8"/>
  <c r="N6" i="8"/>
  <c r="P6" i="8"/>
  <c r="R6" i="8"/>
  <c r="T6" i="8"/>
  <c r="V6" i="8"/>
  <c r="X6" i="8"/>
  <c r="Z6" i="8"/>
  <c r="AB6" i="8"/>
  <c r="AD6" i="8"/>
  <c r="AF6" i="8"/>
  <c r="AH6" i="8"/>
  <c r="AJ6" i="8"/>
  <c r="AL6" i="8"/>
  <c r="AN6" i="8"/>
  <c r="AP6" i="8"/>
  <c r="AR6" i="8"/>
  <c r="AT6" i="8"/>
  <c r="AV6" i="8"/>
  <c r="C7" i="8"/>
  <c r="E7" i="8"/>
  <c r="G7" i="8"/>
  <c r="I7" i="8"/>
  <c r="K7" i="8"/>
  <c r="M7" i="8"/>
  <c r="O7" i="8"/>
  <c r="Q7" i="8"/>
  <c r="S7" i="8"/>
  <c r="U7" i="8"/>
  <c r="W7" i="8"/>
  <c r="Y7" i="8"/>
  <c r="AA7" i="8"/>
  <c r="AC7" i="8"/>
  <c r="AE7" i="8"/>
  <c r="AG7" i="8"/>
  <c r="AI7" i="8"/>
  <c r="B5" i="8"/>
  <c r="D5" i="8"/>
  <c r="F5" i="8"/>
  <c r="H5" i="8"/>
  <c r="J5" i="8"/>
  <c r="L5" i="8"/>
  <c r="N5" i="8"/>
  <c r="P5" i="8"/>
  <c r="R5" i="8"/>
  <c r="T5" i="8"/>
  <c r="V5" i="8"/>
  <c r="X5" i="8"/>
  <c r="Z5" i="8"/>
  <c r="AB5" i="8"/>
  <c r="AD5" i="8"/>
  <c r="AF5" i="8"/>
  <c r="AH5" i="8"/>
  <c r="AJ5" i="8"/>
  <c r="AL5" i="8"/>
  <c r="AN5" i="8"/>
  <c r="AP5" i="8"/>
  <c r="AR5" i="8"/>
  <c r="AT5" i="8"/>
  <c r="AV5" i="8"/>
  <c r="C6" i="8"/>
  <c r="E6" i="8"/>
  <c r="G6" i="8"/>
  <c r="I6" i="8"/>
  <c r="K6" i="8"/>
  <c r="M6" i="8"/>
  <c r="O6" i="8"/>
  <c r="Q6" i="8"/>
  <c r="S6" i="8"/>
  <c r="U6" i="8"/>
  <c r="W6" i="8"/>
  <c r="Y6" i="8"/>
  <c r="AA6" i="8"/>
  <c r="AC6" i="8"/>
  <c r="AE6" i="8"/>
  <c r="AG6" i="8"/>
  <c r="AI6" i="8"/>
  <c r="AK6" i="8"/>
  <c r="AM6" i="8"/>
  <c r="AO6" i="8"/>
  <c r="AQ6" i="8"/>
  <c r="AS6" i="8"/>
  <c r="AU6" i="8"/>
  <c r="B7" i="8"/>
  <c r="D7" i="8"/>
  <c r="F7" i="8"/>
  <c r="H7" i="8"/>
  <c r="J7" i="8"/>
  <c r="L7" i="8"/>
  <c r="N7" i="8"/>
  <c r="P7" i="8"/>
  <c r="R7" i="8"/>
  <c r="T7" i="8"/>
  <c r="V7" i="8"/>
  <c r="X7" i="8"/>
  <c r="Z7" i="8"/>
  <c r="AB7" i="8"/>
  <c r="AD7" i="8"/>
  <c r="AF7" i="8"/>
  <c r="AH7" i="8"/>
  <c r="AJ7" i="8"/>
  <c r="AK7" i="8"/>
  <c r="AM7" i="8"/>
  <c r="AO7" i="8"/>
  <c r="AQ7" i="8"/>
  <c r="AS7" i="8"/>
  <c r="AU7" i="8"/>
  <c r="B8" i="8"/>
  <c r="D8" i="8"/>
  <c r="F8" i="8"/>
  <c r="H8" i="8"/>
  <c r="J8" i="8"/>
  <c r="L8" i="8"/>
  <c r="N8" i="8"/>
  <c r="P8" i="8"/>
  <c r="R8" i="8"/>
  <c r="T8" i="8"/>
  <c r="V8" i="8"/>
  <c r="X8" i="8"/>
  <c r="Z8" i="8"/>
  <c r="AB8" i="8"/>
  <c r="AD8" i="8"/>
  <c r="AF8" i="8"/>
  <c r="AH8" i="8"/>
  <c r="AJ8" i="8"/>
  <c r="AL8" i="8"/>
  <c r="AN8" i="8"/>
  <c r="AP8" i="8"/>
  <c r="AR8" i="8"/>
  <c r="AT8" i="8"/>
  <c r="AV8" i="8"/>
  <c r="C9" i="8"/>
  <c r="E9" i="8"/>
  <c r="G9" i="8"/>
  <c r="I9" i="8"/>
  <c r="K9" i="8"/>
  <c r="M9" i="8"/>
  <c r="O9" i="8"/>
  <c r="Q9" i="8"/>
  <c r="S9" i="8"/>
  <c r="U9" i="8"/>
  <c r="W9" i="8"/>
  <c r="Y9" i="8"/>
  <c r="AA9" i="8"/>
  <c r="AC9" i="8"/>
  <c r="AE9" i="8"/>
  <c r="AG9" i="8"/>
  <c r="AI9" i="8"/>
  <c r="AK9" i="8"/>
  <c r="AM9" i="8"/>
  <c r="AO9" i="8"/>
  <c r="AQ9" i="8"/>
  <c r="AS9" i="8"/>
  <c r="AU9" i="8"/>
  <c r="AL7" i="8"/>
  <c r="AN7" i="8"/>
  <c r="AP7" i="8"/>
  <c r="AR7" i="8"/>
  <c r="AT7" i="8"/>
  <c r="AV7" i="8"/>
  <c r="C8" i="8"/>
  <c r="E8" i="8"/>
  <c r="G8" i="8"/>
  <c r="I8" i="8"/>
  <c r="K8" i="8"/>
  <c r="M8" i="8"/>
  <c r="O8" i="8"/>
  <c r="Q8" i="8"/>
  <c r="S8" i="8"/>
  <c r="U8" i="8"/>
  <c r="W8" i="8"/>
  <c r="Y8" i="8"/>
  <c r="AA8" i="8"/>
  <c r="AC8" i="8"/>
  <c r="AE8" i="8"/>
  <c r="AG8" i="8"/>
  <c r="AI8" i="8"/>
  <c r="AK8" i="8"/>
  <c r="AM8" i="8"/>
  <c r="AO8" i="8"/>
  <c r="AQ8" i="8"/>
  <c r="AS8" i="8"/>
  <c r="AU8" i="8"/>
  <c r="B9" i="8"/>
  <c r="D9" i="8"/>
  <c r="F9" i="8"/>
  <c r="H9" i="8"/>
  <c r="J9" i="8"/>
  <c r="L9" i="8"/>
  <c r="N9" i="8"/>
  <c r="P9" i="8"/>
  <c r="R9" i="8"/>
  <c r="T9" i="8"/>
  <c r="V9" i="8"/>
  <c r="X9" i="8"/>
  <c r="Z9" i="8"/>
  <c r="AB9" i="8"/>
  <c r="AD9" i="8"/>
  <c r="AF9" i="8"/>
  <c r="AH9" i="8"/>
  <c r="AJ9" i="8"/>
  <c r="AL9" i="8"/>
  <c r="AN9" i="8"/>
  <c r="AP9" i="8"/>
  <c r="AR9" i="8"/>
  <c r="AT9" i="8"/>
  <c r="AV9" i="8"/>
  <c r="I8" i="4" l="1"/>
  <c r="AL188" i="5"/>
  <c r="AL166" i="5"/>
  <c r="AL190" i="5"/>
  <c r="AL211" i="5"/>
  <c r="AL184" i="5"/>
  <c r="AL213" i="5"/>
  <c r="AL229" i="5"/>
  <c r="AL207" i="5"/>
  <c r="AI278" i="5"/>
  <c r="AL118" i="5"/>
  <c r="AL152" i="5"/>
  <c r="AI240" i="5"/>
  <c r="AL125" i="5"/>
  <c r="AI162" i="5"/>
  <c r="AC235" i="5"/>
  <c r="AI114" i="5"/>
  <c r="AL273" i="5"/>
  <c r="AL276" i="5"/>
  <c r="AL139" i="5"/>
  <c r="AL270" i="5"/>
  <c r="AL133" i="5"/>
  <c r="AL162" i="5"/>
  <c r="AL157" i="5"/>
  <c r="AL134" i="5"/>
  <c r="AL115" i="5"/>
  <c r="AI239" i="5"/>
  <c r="AI274" i="5"/>
  <c r="AI235" i="5"/>
  <c r="AI254" i="5"/>
  <c r="AI111" i="5"/>
  <c r="AC192" i="5"/>
  <c r="AL210" i="5"/>
  <c r="AL187" i="5"/>
  <c r="AL174" i="5"/>
  <c r="AL216" i="5"/>
  <c r="AL214" i="5"/>
  <c r="AL197" i="5"/>
  <c r="AL256" i="5"/>
  <c r="AL228" i="5"/>
  <c r="AI262" i="5"/>
  <c r="AL147" i="5"/>
  <c r="AI250" i="5"/>
  <c r="AI269" i="5"/>
  <c r="AL130" i="5"/>
  <c r="AI191" i="5"/>
  <c r="AC219" i="5"/>
  <c r="AI135" i="5"/>
  <c r="AL137" i="5"/>
  <c r="AL260" i="5"/>
  <c r="AL169" i="5"/>
  <c r="AL189" i="5"/>
  <c r="AL163" i="5"/>
  <c r="AL191" i="5"/>
  <c r="AL178" i="5"/>
  <c r="AL156" i="5"/>
  <c r="AI257" i="5"/>
  <c r="AI268" i="5"/>
  <c r="AL124" i="5"/>
  <c r="AI223" i="5"/>
  <c r="AI275" i="5"/>
  <c r="AI140" i="5"/>
  <c r="AC176" i="5"/>
  <c r="AC273" i="5"/>
  <c r="AC179" i="5"/>
  <c r="AI146" i="5"/>
  <c r="AC209" i="5"/>
  <c r="AI141" i="5"/>
  <c r="AI246" i="5"/>
  <c r="AC245" i="5"/>
  <c r="AI161" i="5"/>
  <c r="AC234" i="5"/>
  <c r="AI134" i="5"/>
  <c r="AI202" i="5"/>
  <c r="AC224" i="5"/>
  <c r="AC118" i="5"/>
  <c r="Z166" i="5"/>
  <c r="W183" i="5"/>
  <c r="Z221" i="5"/>
  <c r="W264" i="5"/>
  <c r="AC166" i="5"/>
  <c r="AI125" i="5"/>
  <c r="AI232" i="5"/>
  <c r="AC263" i="5"/>
  <c r="AI209" i="5"/>
  <c r="AC207" i="5"/>
  <c r="AI110" i="5"/>
  <c r="AC191" i="5"/>
  <c r="AC272" i="5"/>
  <c r="AI167" i="5"/>
  <c r="AC195" i="5"/>
  <c r="Z244" i="5"/>
  <c r="Z123" i="5"/>
  <c r="W166" i="5"/>
  <c r="Z204" i="5"/>
  <c r="W229" i="5"/>
  <c r="AI203" i="5"/>
  <c r="AC260" i="5"/>
  <c r="AI198" i="5"/>
  <c r="AC271" i="5"/>
  <c r="AI179" i="5"/>
  <c r="AC180" i="5"/>
  <c r="AI118" i="5"/>
  <c r="AC154" i="5"/>
  <c r="AC243" i="5"/>
  <c r="AI137" i="5"/>
  <c r="AC181" i="5"/>
  <c r="Z252" i="5"/>
  <c r="W269" i="5"/>
  <c r="AC132" i="5"/>
  <c r="Z186" i="5"/>
  <c r="AC244" i="5"/>
  <c r="AI181" i="5"/>
  <c r="AC255" i="5"/>
  <c r="AI192" i="5"/>
  <c r="AC196" i="5"/>
  <c r="AI144" i="5"/>
  <c r="AI212" i="5"/>
  <c r="AC240" i="5"/>
  <c r="AI207" i="5"/>
  <c r="AC205" i="5"/>
  <c r="AC275" i="5"/>
  <c r="AC165" i="5"/>
  <c r="Z209" i="5"/>
  <c r="W252" i="5"/>
  <c r="AC113" i="5"/>
  <c r="Z169" i="5"/>
  <c r="W153" i="5"/>
  <c r="AL231" i="5"/>
  <c r="AL209" i="5"/>
  <c r="AL204" i="5"/>
  <c r="AL224" i="5"/>
  <c r="AL198" i="5"/>
  <c r="AL226" i="5"/>
  <c r="AL240" i="5"/>
  <c r="AL255" i="5"/>
  <c r="AL120" i="5"/>
  <c r="AI227" i="5"/>
  <c r="AI271" i="5"/>
  <c r="AL127" i="5"/>
  <c r="AI218" i="5"/>
  <c r="AI175" i="5"/>
  <c r="AC249" i="5"/>
  <c r="AI157" i="5"/>
  <c r="AL159" i="5"/>
  <c r="AL136" i="5"/>
  <c r="AL153" i="5"/>
  <c r="AL195" i="5"/>
  <c r="AL192" i="5"/>
  <c r="AL175" i="5"/>
  <c r="AL200" i="5"/>
  <c r="AL177" i="5"/>
  <c r="AI241" i="5"/>
  <c r="AL126" i="5"/>
  <c r="AL141" i="5"/>
  <c r="AI248" i="5"/>
  <c r="AL109" i="5"/>
  <c r="AI170" i="5"/>
  <c r="AC203" i="5"/>
  <c r="AL250" i="5"/>
  <c r="AL230" i="5"/>
  <c r="AL233" i="5"/>
  <c r="AL251" i="5"/>
  <c r="AL227" i="5"/>
  <c r="AL253" i="5"/>
  <c r="AL264" i="5"/>
  <c r="AL239" i="5"/>
  <c r="AL149" i="5"/>
  <c r="AI252" i="5"/>
  <c r="AL121" i="5"/>
  <c r="AL111" i="5"/>
  <c r="AI243" i="5"/>
  <c r="AI205" i="5"/>
  <c r="AC278" i="5"/>
  <c r="AI178" i="5"/>
  <c r="AL180" i="5"/>
  <c r="AL158" i="5"/>
  <c r="AL182" i="5"/>
  <c r="AL203" i="5"/>
  <c r="AL176" i="5"/>
  <c r="AL205" i="5"/>
  <c r="AL221" i="5"/>
  <c r="AL199" i="5"/>
  <c r="AI270" i="5"/>
  <c r="AL110" i="5"/>
  <c r="AL160" i="5"/>
  <c r="AI277" i="5"/>
  <c r="AL117" i="5"/>
  <c r="AI154" i="5"/>
  <c r="AC227" i="5"/>
  <c r="AI143" i="5"/>
  <c r="AC230" i="5"/>
  <c r="AI160" i="5"/>
  <c r="AC217" i="5"/>
  <c r="AI155" i="5"/>
  <c r="AC204" i="5"/>
  <c r="AI115" i="5"/>
  <c r="AI174" i="5"/>
  <c r="AC248" i="5"/>
  <c r="AI177" i="5"/>
  <c r="AC213" i="5"/>
  <c r="AC259" i="5"/>
  <c r="AC149" i="5"/>
  <c r="Z175" i="5"/>
  <c r="W234" i="5"/>
  <c r="Z272" i="5"/>
  <c r="Z110" i="5"/>
  <c r="AC214" i="5"/>
  <c r="AI138" i="5"/>
  <c r="AC174" i="5"/>
  <c r="AI149" i="5"/>
  <c r="AI217" i="5"/>
  <c r="AC253" i="5"/>
  <c r="AI169" i="5"/>
  <c r="AC202" i="5"/>
  <c r="AI142" i="5"/>
  <c r="AI210" i="5"/>
  <c r="AC232" i="5"/>
  <c r="AC126" i="5"/>
  <c r="Z132" i="5"/>
  <c r="W175" i="5"/>
  <c r="Z255" i="5"/>
  <c r="W272" i="5"/>
  <c r="AC158" i="5"/>
  <c r="AI117" i="5"/>
  <c r="AC182" i="5"/>
  <c r="AI112" i="5"/>
  <c r="AI225" i="5"/>
  <c r="AC223" i="5"/>
  <c r="AI131" i="5"/>
  <c r="AC210" i="5"/>
  <c r="AI113" i="5"/>
  <c r="AI180" i="5"/>
  <c r="AC216" i="5"/>
  <c r="Z261" i="5"/>
  <c r="Z140" i="5"/>
  <c r="W158" i="5"/>
  <c r="Z196" i="5"/>
  <c r="W239" i="5"/>
  <c r="AI216" i="5"/>
  <c r="AC268" i="5"/>
  <c r="AI206" i="5"/>
  <c r="AC242" i="5"/>
  <c r="AI187" i="5"/>
  <c r="AC188" i="5"/>
  <c r="AI126" i="5"/>
  <c r="AC162" i="5"/>
  <c r="AC251" i="5"/>
  <c r="AI145" i="5"/>
  <c r="AC189" i="5"/>
  <c r="Z218" i="5"/>
  <c r="W261" i="5"/>
  <c r="AC171" i="5"/>
  <c r="Z178" i="5"/>
  <c r="W204" i="5"/>
  <c r="Z250" i="5"/>
  <c r="AL274" i="5"/>
  <c r="AL257" i="5"/>
  <c r="AL217" i="5"/>
  <c r="AL259" i="5"/>
  <c r="AL254" i="5"/>
  <c r="AL277" i="5"/>
  <c r="AL140" i="5"/>
  <c r="AL263" i="5"/>
  <c r="AL168" i="5"/>
  <c r="AI273" i="5"/>
  <c r="AI222" i="5"/>
  <c r="AI220" i="5"/>
  <c r="AI264" i="5"/>
  <c r="AI229" i="5"/>
  <c r="AC262" i="5"/>
  <c r="AI200" i="5"/>
  <c r="AL202" i="5"/>
  <c r="AL179" i="5"/>
  <c r="AL212" i="5"/>
  <c r="AL232" i="5"/>
  <c r="AL206" i="5"/>
  <c r="AL234" i="5"/>
  <c r="AL248" i="5"/>
  <c r="AL220" i="5"/>
  <c r="AL128" i="5"/>
  <c r="AI231" i="5"/>
  <c r="AI242" i="5"/>
  <c r="AI261" i="5"/>
  <c r="AL146" i="5"/>
  <c r="AI183" i="5"/>
  <c r="AC257" i="5"/>
  <c r="AI165" i="5"/>
  <c r="AL241" i="5"/>
  <c r="AL244" i="5"/>
  <c r="AL267" i="5"/>
  <c r="AL278" i="5"/>
  <c r="AL261" i="5"/>
  <c r="AL170" i="5"/>
  <c r="AL165" i="5"/>
  <c r="AL142" i="5"/>
  <c r="AL123" i="5"/>
  <c r="AI247" i="5"/>
  <c r="AI245" i="5"/>
  <c r="AL114" i="5"/>
  <c r="AI238" i="5"/>
  <c r="AI119" i="5"/>
  <c r="AC155" i="5"/>
  <c r="AL223" i="5"/>
  <c r="AL201" i="5"/>
  <c r="AL196" i="5"/>
  <c r="AL238" i="5"/>
  <c r="AL235" i="5"/>
  <c r="AL218" i="5"/>
  <c r="AL272" i="5"/>
  <c r="AL247" i="5"/>
  <c r="AL112" i="5"/>
  <c r="AI219" i="5"/>
  <c r="AI263" i="5"/>
  <c r="AL119" i="5"/>
  <c r="AI251" i="5"/>
  <c r="AI213" i="5"/>
  <c r="AC241" i="5"/>
  <c r="AI186" i="5"/>
  <c r="AI122" i="5"/>
  <c r="AI195" i="5"/>
  <c r="AC276" i="5"/>
  <c r="AI214" i="5"/>
  <c r="AC250" i="5"/>
  <c r="AI158" i="5"/>
  <c r="AI230" i="5"/>
  <c r="AC261" i="5"/>
  <c r="AC170" i="5"/>
  <c r="AC221" i="5"/>
  <c r="AI116" i="5"/>
  <c r="AC156" i="5"/>
  <c r="Z226" i="5"/>
  <c r="W244" i="5"/>
  <c r="AC148" i="5"/>
  <c r="Z161" i="5"/>
  <c r="AC222" i="5"/>
  <c r="AI173" i="5"/>
  <c r="AC225" i="5"/>
  <c r="AI163" i="5"/>
  <c r="AC212" i="5"/>
  <c r="AI123" i="5"/>
  <c r="AI182" i="5"/>
  <c r="AC256" i="5"/>
  <c r="AI185" i="5"/>
  <c r="AC178" i="5"/>
  <c r="AC246" i="5"/>
  <c r="AC137" i="5"/>
  <c r="Z183" i="5"/>
  <c r="W226" i="5"/>
  <c r="Z264" i="5"/>
  <c r="Z143" i="5"/>
  <c r="AC206" i="5"/>
  <c r="AI152" i="5"/>
  <c r="AC233" i="5"/>
  <c r="AI171" i="5"/>
  <c r="AC177" i="5"/>
  <c r="AC266" i="5"/>
  <c r="AI190" i="5"/>
  <c r="AC218" i="5"/>
  <c r="AI156" i="5"/>
  <c r="AC186" i="5"/>
  <c r="AC254" i="5"/>
  <c r="AC145" i="5"/>
  <c r="Z191" i="5"/>
  <c r="W209" i="5"/>
  <c r="Z247" i="5"/>
  <c r="Z126" i="5"/>
  <c r="AC187" i="5"/>
  <c r="AI130" i="5"/>
  <c r="AC190" i="5"/>
  <c r="AI120" i="5"/>
  <c r="AI233" i="5"/>
  <c r="AC231" i="5"/>
  <c r="AI139" i="5"/>
  <c r="AC175" i="5"/>
  <c r="AI121" i="5"/>
  <c r="AI188" i="5"/>
  <c r="AC200" i="5"/>
  <c r="Z269" i="5"/>
  <c r="Z148" i="5"/>
  <c r="W191" i="5"/>
  <c r="Z229" i="5"/>
  <c r="W247" i="5"/>
  <c r="AC124" i="5"/>
  <c r="AL265" i="5"/>
  <c r="AL268" i="5"/>
  <c r="AL131" i="5"/>
  <c r="AL262" i="5"/>
  <c r="AL171" i="5"/>
  <c r="AL154" i="5"/>
  <c r="AL186" i="5"/>
  <c r="AL164" i="5"/>
  <c r="AL143" i="5"/>
  <c r="AI276" i="5"/>
  <c r="AI266" i="5"/>
  <c r="AI224" i="5"/>
  <c r="AI259" i="5"/>
  <c r="AI148" i="5"/>
  <c r="AC184" i="5"/>
  <c r="AL242" i="5"/>
  <c r="AL222" i="5"/>
  <c r="AL225" i="5"/>
  <c r="AL243" i="5"/>
  <c r="AL219" i="5"/>
  <c r="AL245" i="5"/>
  <c r="AL145" i="5"/>
  <c r="AL271" i="5"/>
  <c r="AL138" i="5"/>
  <c r="AI244" i="5"/>
  <c r="AL113" i="5"/>
  <c r="AL148" i="5"/>
  <c r="AI272" i="5"/>
  <c r="AI197" i="5"/>
  <c r="AC270" i="5"/>
  <c r="AI208" i="5"/>
  <c r="AL167" i="5"/>
  <c r="AL144" i="5"/>
  <c r="AL161" i="5"/>
  <c r="AL181" i="5"/>
  <c r="AL155" i="5"/>
  <c r="AL183" i="5"/>
  <c r="AL208" i="5"/>
  <c r="AL185" i="5"/>
  <c r="AI249" i="5"/>
  <c r="AI260" i="5"/>
  <c r="AL116" i="5"/>
  <c r="AI256" i="5"/>
  <c r="AI267" i="5"/>
  <c r="AI132" i="5"/>
  <c r="AC211" i="5"/>
  <c r="AL266" i="5"/>
  <c r="AL249" i="5"/>
  <c r="AL252" i="5"/>
  <c r="AL275" i="5"/>
  <c r="AL246" i="5"/>
  <c r="AL269" i="5"/>
  <c r="AL132" i="5"/>
  <c r="AL135" i="5"/>
  <c r="AL173" i="5"/>
  <c r="AI265" i="5"/>
  <c r="AI255" i="5"/>
  <c r="AI253" i="5"/>
  <c r="AL122" i="5"/>
  <c r="AI221" i="5"/>
  <c r="AI127" i="5"/>
  <c r="AI234" i="5"/>
  <c r="AC252" i="5"/>
  <c r="AC157" i="5"/>
  <c r="AI109" i="5"/>
  <c r="AC153" i="5"/>
  <c r="AI128" i="5"/>
  <c r="AI201" i="5"/>
  <c r="AC199" i="5"/>
  <c r="AI147" i="5"/>
  <c r="AC183" i="5"/>
  <c r="AC264" i="5"/>
  <c r="AI159" i="5"/>
  <c r="AC208" i="5"/>
  <c r="Z277" i="5"/>
  <c r="Z115" i="5"/>
  <c r="W132" i="5"/>
  <c r="Z212" i="5"/>
  <c r="W255" i="5"/>
  <c r="AI211" i="5"/>
  <c r="AC239" i="5"/>
  <c r="AI176" i="5"/>
  <c r="AC220" i="5"/>
  <c r="AI166" i="5"/>
  <c r="AI196" i="5"/>
  <c r="AC269" i="5"/>
  <c r="AI228" i="5"/>
  <c r="AC229" i="5"/>
  <c r="AI124" i="5"/>
  <c r="AC164" i="5"/>
  <c r="Z234" i="5"/>
  <c r="W277" i="5"/>
  <c r="AC140" i="5"/>
  <c r="Z153" i="5"/>
  <c r="AC265" i="5"/>
  <c r="AI189" i="5"/>
  <c r="AC247" i="5"/>
  <c r="AI184" i="5"/>
  <c r="AC228" i="5"/>
  <c r="AI136" i="5"/>
  <c r="AI204" i="5"/>
  <c r="AC277" i="5"/>
  <c r="AI199" i="5"/>
  <c r="AC197" i="5"/>
  <c r="AC267" i="5"/>
  <c r="AC169" i="5"/>
  <c r="Z201" i="5"/>
  <c r="W218" i="5"/>
  <c r="AC121" i="5"/>
  <c r="Z135" i="5"/>
  <c r="AC198" i="5"/>
  <c r="AI168" i="5"/>
  <c r="AC201" i="5"/>
  <c r="AI133" i="5"/>
  <c r="AC185" i="5"/>
  <c r="AC274" i="5"/>
  <c r="AI153" i="5"/>
  <c r="AC226" i="5"/>
  <c r="AI164" i="5"/>
  <c r="AI226" i="5"/>
  <c r="AC238" i="5"/>
  <c r="AC110" i="5"/>
  <c r="Z158" i="5"/>
  <c r="W201" i="5"/>
  <c r="Z239" i="5"/>
  <c r="Z118" i="5"/>
  <c r="W138" i="5"/>
  <c r="Z199" i="5"/>
  <c r="AC143" i="5"/>
  <c r="Z109" i="5"/>
  <c r="W152" i="5"/>
  <c r="Z210" i="5"/>
  <c r="W253" i="5"/>
  <c r="Z273" i="5"/>
  <c r="Z111" i="5"/>
  <c r="W154" i="5"/>
  <c r="Z251" i="5"/>
  <c r="W268" i="5"/>
  <c r="AC131" i="5"/>
  <c r="Z177" i="5"/>
  <c r="W216" i="5"/>
  <c r="Z249" i="5"/>
  <c r="Z128" i="5"/>
  <c r="W167" i="5"/>
  <c r="Q186" i="5"/>
  <c r="Q265" i="5"/>
  <c r="Q144" i="5"/>
  <c r="Q223" i="5"/>
  <c r="W136" i="5"/>
  <c r="Q181" i="5"/>
  <c r="W171" i="5"/>
  <c r="Q174" i="5"/>
  <c r="Q244" i="5"/>
  <c r="Q123" i="5"/>
  <c r="Q227" i="5"/>
  <c r="W142" i="5"/>
  <c r="Q160" i="5"/>
  <c r="W161" i="5"/>
  <c r="Z207" i="5"/>
  <c r="W224" i="5"/>
  <c r="Z262" i="5"/>
  <c r="Z141" i="5"/>
  <c r="AC168" i="5"/>
  <c r="Z179" i="5"/>
  <c r="W197" i="5"/>
  <c r="Z268" i="5"/>
  <c r="Z147" i="5"/>
  <c r="W190" i="5"/>
  <c r="Z220" i="5"/>
  <c r="W263" i="5"/>
  <c r="AC134" i="5"/>
  <c r="Z155" i="5"/>
  <c r="W214" i="5"/>
  <c r="Q255" i="5"/>
  <c r="I242" i="5"/>
  <c r="Q187" i="5"/>
  <c r="W128" i="5"/>
  <c r="Q171" i="5"/>
  <c r="Q224" i="5"/>
  <c r="I253" i="5"/>
  <c r="Q233" i="5"/>
  <c r="W148" i="5"/>
  <c r="Q191" i="5"/>
  <c r="Q270" i="5"/>
  <c r="Q228" i="5"/>
  <c r="Z275" i="5"/>
  <c r="W267" i="5"/>
  <c r="AC138" i="5"/>
  <c r="Z184" i="5"/>
  <c r="W227" i="5"/>
  <c r="Z248" i="5"/>
  <c r="Z127" i="5"/>
  <c r="W170" i="5"/>
  <c r="Z225" i="5"/>
  <c r="W243" i="5"/>
  <c r="AC147" i="5"/>
  <c r="Z173" i="5"/>
  <c r="W211" i="5"/>
  <c r="Z223" i="5"/>
  <c r="W266" i="5"/>
  <c r="W143" i="5"/>
  <c r="Q161" i="5"/>
  <c r="Q240" i="5"/>
  <c r="Q119" i="5"/>
  <c r="Q198" i="5"/>
  <c r="W113" i="5"/>
  <c r="Q156" i="5"/>
  <c r="W147" i="5"/>
  <c r="Q190" i="5"/>
  <c r="Q218" i="5"/>
  <c r="I247" i="5"/>
  <c r="Q202" i="5"/>
  <c r="W117" i="5"/>
  <c r="Q134" i="5"/>
  <c r="W135" i="5"/>
  <c r="Z181" i="5"/>
  <c r="W199" i="5"/>
  <c r="Z278" i="5"/>
  <c r="Z116" i="5"/>
  <c r="AC133" i="5"/>
  <c r="Z154" i="5"/>
  <c r="W213" i="5"/>
  <c r="Z243" i="5"/>
  <c r="Z122" i="5"/>
  <c r="W165" i="5"/>
  <c r="Z216" i="5"/>
  <c r="W259" i="5"/>
  <c r="AC115" i="5"/>
  <c r="Z171" i="5"/>
  <c r="W184" i="5"/>
  <c r="Q229" i="5"/>
  <c r="W144" i="5"/>
  <c r="Q162" i="5"/>
  <c r="Q266" i="5"/>
  <c r="Q145" i="5"/>
  <c r="Q199" i="5"/>
  <c r="W188" i="5"/>
  <c r="Q208" i="5"/>
  <c r="W123" i="5"/>
  <c r="Q166" i="5"/>
  <c r="Q245" i="5"/>
  <c r="Q124" i="5"/>
  <c r="Q203" i="5"/>
  <c r="Q125" i="5"/>
  <c r="Q259" i="5"/>
  <c r="I257" i="5"/>
  <c r="Z224" i="5"/>
  <c r="W242" i="5"/>
  <c r="AC111" i="5"/>
  <c r="Z159" i="5"/>
  <c r="W202" i="5"/>
  <c r="Z222" i="5"/>
  <c r="W265" i="5"/>
  <c r="AC152" i="5"/>
  <c r="Z200" i="5"/>
  <c r="W217" i="5"/>
  <c r="AC120" i="5"/>
  <c r="Z168" i="5"/>
  <c r="W185" i="5"/>
  <c r="Z198" i="5"/>
  <c r="W241" i="5"/>
  <c r="W118" i="5"/>
  <c r="Q135" i="5"/>
  <c r="Q256" i="5"/>
  <c r="I243" i="5"/>
  <c r="Q214" i="5"/>
  <c r="W109" i="5"/>
  <c r="Q152" i="5"/>
  <c r="W122" i="5"/>
  <c r="Q165" i="5"/>
  <c r="Q234" i="5"/>
  <c r="I254" i="5"/>
  <c r="Q176" i="5"/>
  <c r="Q271" i="5"/>
  <c r="Q130" i="5"/>
  <c r="AC135" i="5"/>
  <c r="Z156" i="5"/>
  <c r="W195" i="5"/>
  <c r="Z253" i="5"/>
  <c r="W270" i="5"/>
  <c r="AC114" i="5"/>
  <c r="Z170" i="5"/>
  <c r="W187" i="5"/>
  <c r="Z217" i="5"/>
  <c r="W260" i="5"/>
  <c r="W139" i="5"/>
  <c r="Z211" i="5"/>
  <c r="W254" i="5"/>
  <c r="Z266" i="5"/>
  <c r="Z145" i="5"/>
  <c r="W159" i="5"/>
  <c r="Q204" i="5"/>
  <c r="W119" i="5"/>
  <c r="Q136" i="5"/>
  <c r="Q241" i="5"/>
  <c r="Q120" i="5"/>
  <c r="Q195" i="5"/>
  <c r="W163" i="5"/>
  <c r="Q182" i="5"/>
  <c r="Q261" i="5"/>
  <c r="Q140" i="5"/>
  <c r="Q210" i="5"/>
  <c r="Q168" i="5"/>
  <c r="Z195" i="5"/>
  <c r="W238" i="5"/>
  <c r="AC127" i="5"/>
  <c r="Z133" i="5"/>
  <c r="W176" i="5"/>
  <c r="Z197" i="5"/>
  <c r="W240" i="5"/>
  <c r="AC144" i="5"/>
  <c r="Z174" i="5"/>
  <c r="W233" i="5"/>
  <c r="Z263" i="5"/>
  <c r="Z142" i="5"/>
  <c r="W160" i="5"/>
  <c r="Z214" i="5"/>
  <c r="W257" i="5"/>
  <c r="Q272" i="5"/>
  <c r="Q110" i="5"/>
  <c r="Q230" i="5"/>
  <c r="I246" i="5"/>
  <c r="Q188" i="5"/>
  <c r="Q267" i="5"/>
  <c r="Q146" i="5"/>
  <c r="Q260" i="5"/>
  <c r="Q139" i="5"/>
  <c r="Q209" i="5"/>
  <c r="W149" i="5"/>
  <c r="Q192" i="5"/>
  <c r="Q246" i="5"/>
  <c r="I238" i="5"/>
  <c r="AC116" i="5"/>
  <c r="Z152" i="5"/>
  <c r="W189" i="5"/>
  <c r="Z227" i="5"/>
  <c r="W245" i="5"/>
  <c r="Z265" i="5"/>
  <c r="Z144" i="5"/>
  <c r="W162" i="5"/>
  <c r="Z233" i="5"/>
  <c r="W276" i="5"/>
  <c r="AC139" i="5"/>
  <c r="Z185" i="5"/>
  <c r="W228" i="5"/>
  <c r="Z241" i="5"/>
  <c r="Z120" i="5"/>
  <c r="W133" i="5"/>
  <c r="Q178" i="5"/>
  <c r="Q273" i="5"/>
  <c r="Q111" i="5"/>
  <c r="Q257" i="5"/>
  <c r="I244" i="5"/>
  <c r="Q189" i="5"/>
  <c r="W134" i="5"/>
  <c r="Q157" i="5"/>
  <c r="Q277" i="5"/>
  <c r="Q115" i="5"/>
  <c r="Q235" i="5"/>
  <c r="W130" i="5"/>
  <c r="Q173" i="5"/>
  <c r="Q219" i="5"/>
  <c r="Z189" i="5"/>
  <c r="W232" i="5"/>
  <c r="Z270" i="5"/>
  <c r="Z149" i="5"/>
  <c r="AC160" i="5"/>
  <c r="Z213" i="5"/>
  <c r="W256" i="5"/>
  <c r="AC117" i="5"/>
  <c r="Z190" i="5"/>
  <c r="W208" i="5"/>
  <c r="Z259" i="5"/>
  <c r="Z117" i="5"/>
  <c r="AC159" i="5"/>
  <c r="Z188" i="5"/>
  <c r="W231" i="5"/>
  <c r="Q247" i="5"/>
  <c r="Q126" i="5"/>
  <c r="Q205" i="5"/>
  <c r="W145" i="5"/>
  <c r="Q163" i="5"/>
  <c r="Q242" i="5"/>
  <c r="Q121" i="5"/>
  <c r="Q276" i="5"/>
  <c r="Q114" i="5"/>
  <c r="Q183" i="5"/>
  <c r="W124" i="5"/>
  <c r="Q167" i="5"/>
  <c r="Q220" i="5"/>
  <c r="W221" i="5"/>
  <c r="Z267" i="5"/>
  <c r="Z146" i="5"/>
  <c r="W164" i="5"/>
  <c r="Z202" i="5"/>
  <c r="W219" i="5"/>
  <c r="Z240" i="5"/>
  <c r="Z119" i="5"/>
  <c r="AC163" i="5"/>
  <c r="Z208" i="5"/>
  <c r="W251" i="5"/>
  <c r="AC112" i="5"/>
  <c r="Z160" i="5"/>
  <c r="W203" i="5"/>
  <c r="Z257" i="5"/>
  <c r="W274" i="5"/>
  <c r="W110" i="5"/>
  <c r="Q153" i="5"/>
  <c r="Q248" i="5"/>
  <c r="Q127" i="5"/>
  <c r="Q231" i="5"/>
  <c r="W146" i="5"/>
  <c r="Q164" i="5"/>
  <c r="W114" i="5"/>
  <c r="Q131" i="5"/>
  <c r="Q252" i="5"/>
  <c r="I239" i="5"/>
  <c r="Q149" i="5"/>
  <c r="I249" i="5"/>
  <c r="Z164" i="5"/>
  <c r="W207" i="5"/>
  <c r="Z245" i="5"/>
  <c r="Z124" i="5"/>
  <c r="AC161" i="5"/>
  <c r="Z187" i="5"/>
  <c r="W230" i="5"/>
  <c r="AC109" i="5"/>
  <c r="Z165" i="5"/>
  <c r="W182" i="5"/>
  <c r="Z254" i="5"/>
  <c r="W271" i="5"/>
  <c r="AC142" i="5"/>
  <c r="Z163" i="5"/>
  <c r="W206" i="5"/>
  <c r="Q221" i="5"/>
  <c r="I256" i="5"/>
  <c r="Q179" i="5"/>
  <c r="W120" i="5"/>
  <c r="Q137" i="5"/>
  <c r="Q238" i="5"/>
  <c r="I245" i="5"/>
  <c r="Q251" i="5"/>
  <c r="W140" i="5"/>
  <c r="Q158" i="5"/>
  <c r="Q262" i="5"/>
  <c r="Q141" i="5"/>
  <c r="Q216" i="5"/>
  <c r="W196" i="5"/>
  <c r="Z242" i="5"/>
  <c r="Z121" i="5"/>
  <c r="AC167" i="5"/>
  <c r="Z176" i="5"/>
  <c r="W235" i="5"/>
  <c r="Z256" i="5"/>
  <c r="W273" i="5"/>
  <c r="AC136" i="5"/>
  <c r="Z182" i="5"/>
  <c r="W225" i="5"/>
  <c r="AC128" i="5"/>
  <c r="Z134" i="5"/>
  <c r="W177" i="5"/>
  <c r="Z231" i="5"/>
  <c r="W249" i="5"/>
  <c r="W126" i="5"/>
  <c r="Q169" i="5"/>
  <c r="Q222" i="5"/>
  <c r="I251" i="5"/>
  <c r="Q206" i="5"/>
  <c r="W121" i="5"/>
  <c r="Q138" i="5"/>
  <c r="Q268" i="5"/>
  <c r="Q147" i="5"/>
  <c r="Q226" i="5"/>
  <c r="I255" i="5"/>
  <c r="Q184" i="5"/>
  <c r="Q263" i="5"/>
  <c r="Q142" i="5"/>
  <c r="Q159" i="5"/>
  <c r="Q117" i="5"/>
  <c r="W178" i="5"/>
  <c r="Z138" i="5"/>
  <c r="W181" i="5"/>
  <c r="Z219" i="5"/>
  <c r="W262" i="5"/>
  <c r="AC141" i="5"/>
  <c r="Z162" i="5"/>
  <c r="W205" i="5"/>
  <c r="Z260" i="5"/>
  <c r="Z139" i="5"/>
  <c r="W157" i="5"/>
  <c r="Z228" i="5"/>
  <c r="W246" i="5"/>
  <c r="AC123" i="5"/>
  <c r="Z137" i="5"/>
  <c r="W180" i="5"/>
  <c r="Q196" i="5"/>
  <c r="W111" i="5"/>
  <c r="Q154" i="5"/>
  <c r="Q274" i="5"/>
  <c r="Q112" i="5"/>
  <c r="Q232" i="5"/>
  <c r="I250" i="5"/>
  <c r="Q225" i="5"/>
  <c r="W115" i="5"/>
  <c r="Q132" i="5"/>
  <c r="Q278" i="5"/>
  <c r="Q116" i="5"/>
  <c r="Q211" i="5"/>
  <c r="W212" i="5"/>
  <c r="Z238" i="5"/>
  <c r="W275" i="5"/>
  <c r="AC146" i="5"/>
  <c r="Z192" i="5"/>
  <c r="W210" i="5"/>
  <c r="Z230" i="5"/>
  <c r="W248" i="5"/>
  <c r="AC130" i="5"/>
  <c r="Z157" i="5"/>
  <c r="W200" i="5"/>
  <c r="Z271" i="5"/>
  <c r="Z130" i="5"/>
  <c r="W173" i="5"/>
  <c r="Z206" i="5"/>
  <c r="W223" i="5"/>
  <c r="Q264" i="5"/>
  <c r="Q143" i="5"/>
  <c r="Q197" i="5"/>
  <c r="W137" i="5"/>
  <c r="Q180" i="5"/>
  <c r="Q275" i="5"/>
  <c r="Q113" i="5"/>
  <c r="Q243" i="5"/>
  <c r="Q122" i="5"/>
  <c r="Q201" i="5"/>
  <c r="W141" i="5"/>
  <c r="W125" i="5"/>
  <c r="W169" i="5"/>
  <c r="Z113" i="5"/>
  <c r="W156" i="5"/>
  <c r="Z235" i="5"/>
  <c r="W278" i="5"/>
  <c r="AC122" i="5"/>
  <c r="Z136" i="5"/>
  <c r="W179" i="5"/>
  <c r="Z276" i="5"/>
  <c r="Z114" i="5"/>
  <c r="W131" i="5"/>
  <c r="Z203" i="5"/>
  <c r="W220" i="5"/>
  <c r="Z274" i="5"/>
  <c r="Z112" i="5"/>
  <c r="W192" i="5"/>
  <c r="Q212" i="5"/>
  <c r="W127" i="5"/>
  <c r="Q170" i="5"/>
  <c r="Q249" i="5"/>
  <c r="Q128" i="5"/>
  <c r="Q207" i="5"/>
  <c r="W155" i="5"/>
  <c r="Q200" i="5"/>
  <c r="Q269" i="5"/>
  <c r="Q148" i="5"/>
  <c r="Q253" i="5"/>
  <c r="I240" i="5"/>
  <c r="Q185" i="5"/>
  <c r="W186" i="5"/>
  <c r="Z232" i="5"/>
  <c r="W250" i="5"/>
  <c r="AC119" i="5"/>
  <c r="Z167" i="5"/>
  <c r="AC173" i="5"/>
  <c r="Z205" i="5"/>
  <c r="W222" i="5"/>
  <c r="AC125" i="5"/>
  <c r="Z131" i="5"/>
  <c r="W174" i="5"/>
  <c r="Z246" i="5"/>
  <c r="Z125" i="5"/>
  <c r="W168" i="5"/>
  <c r="Z180" i="5"/>
  <c r="W198" i="5"/>
  <c r="Q239" i="5"/>
  <c r="Q118" i="5"/>
  <c r="Q213" i="5"/>
  <c r="W112" i="5"/>
  <c r="Q155" i="5"/>
  <c r="Q250" i="5"/>
  <c r="Q109" i="5"/>
  <c r="Q217" i="5"/>
  <c r="I248" i="5"/>
  <c r="Q175" i="5"/>
  <c r="W116" i="5"/>
  <c r="Q133" i="5"/>
  <c r="Q254" i="5"/>
  <c r="I241" i="5"/>
  <c r="I252" i="5"/>
  <c r="Q177" i="5"/>
  <c r="G109" i="5" l="1"/>
  <c r="G110" i="5"/>
  <c r="G111" i="5"/>
  <c r="G112" i="5"/>
  <c r="G87" i="5"/>
  <c r="G88" i="5"/>
  <c r="G89" i="5"/>
  <c r="G90" i="5"/>
  <c r="H132" i="5"/>
  <c r="H134" i="5"/>
  <c r="H136" i="5"/>
  <c r="H138" i="5"/>
  <c r="H140" i="5"/>
  <c r="H142" i="5"/>
  <c r="H144" i="5"/>
  <c r="H146" i="5"/>
  <c r="H148" i="5"/>
  <c r="H130" i="5"/>
  <c r="H111" i="5"/>
  <c r="H113" i="5"/>
  <c r="H115" i="5"/>
  <c r="H117" i="5"/>
  <c r="H119" i="5"/>
  <c r="H121" i="5"/>
  <c r="H123" i="5"/>
  <c r="H125" i="5"/>
  <c r="H127" i="5"/>
  <c r="H109" i="5"/>
  <c r="P132" i="5"/>
  <c r="P138" i="5"/>
  <c r="P113" i="5"/>
  <c r="P109" i="5"/>
  <c r="P148" i="5"/>
  <c r="N132" i="5"/>
  <c r="N148" i="5"/>
  <c r="N123" i="5"/>
  <c r="N142" i="5"/>
  <c r="N117" i="5"/>
  <c r="L132" i="5"/>
  <c r="L119" i="5"/>
  <c r="L134" i="5"/>
  <c r="L138" i="5"/>
  <c r="L142" i="5"/>
  <c r="L146" i="5"/>
  <c r="L130" i="5"/>
  <c r="L113" i="5"/>
  <c r="L117" i="5"/>
  <c r="L121" i="5"/>
  <c r="L125" i="5"/>
  <c r="L109" i="5"/>
  <c r="L136" i="5"/>
  <c r="L140" i="5"/>
  <c r="L144" i="5"/>
  <c r="L148" i="5"/>
  <c r="L111" i="5"/>
  <c r="L115" i="5"/>
  <c r="L123" i="5"/>
  <c r="L127" i="5"/>
  <c r="AD132" i="5"/>
  <c r="AA146" i="5"/>
  <c r="AA109" i="5"/>
  <c r="R136" i="5"/>
  <c r="R134" i="5"/>
  <c r="AM142" i="5"/>
  <c r="AJ113" i="5"/>
  <c r="AJ125" i="5"/>
  <c r="AA117" i="5"/>
  <c r="X140" i="5"/>
  <c r="R148" i="5"/>
  <c r="R146" i="5"/>
  <c r="AM136" i="5"/>
  <c r="AD130" i="5"/>
  <c r="AM119" i="5"/>
  <c r="AD148" i="5"/>
  <c r="X142" i="5"/>
  <c r="X125" i="5"/>
  <c r="R115" i="5"/>
  <c r="R130" i="5"/>
  <c r="AJ144" i="5"/>
  <c r="AD115" i="5"/>
  <c r="AD127" i="5"/>
  <c r="X113" i="5"/>
  <c r="X123" i="5"/>
  <c r="AA136" i="5"/>
  <c r="AA119" i="5"/>
  <c r="AJ138" i="5"/>
  <c r="AM130" i="5"/>
  <c r="AJ121" i="5"/>
  <c r="P111" i="5"/>
  <c r="P142" i="5"/>
  <c r="P117" i="5"/>
  <c r="P136" i="5"/>
  <c r="P115" i="5"/>
  <c r="N136" i="5"/>
  <c r="N111" i="5"/>
  <c r="N127" i="5"/>
  <c r="N146" i="5"/>
  <c r="N121" i="5"/>
  <c r="U132" i="5"/>
  <c r="U119" i="5"/>
  <c r="U134" i="5"/>
  <c r="U138" i="5"/>
  <c r="U142" i="5"/>
  <c r="U146" i="5"/>
  <c r="U130" i="5"/>
  <c r="U113" i="5"/>
  <c r="U117" i="5"/>
  <c r="U121" i="5"/>
  <c r="U125" i="5"/>
  <c r="U109" i="5"/>
  <c r="U136" i="5"/>
  <c r="U140" i="5"/>
  <c r="U144" i="5"/>
  <c r="U148" i="5"/>
  <c r="U111" i="5"/>
  <c r="U115" i="5"/>
  <c r="U123" i="5"/>
  <c r="U127" i="5"/>
  <c r="AD142" i="5"/>
  <c r="R111" i="5"/>
  <c r="AA148" i="5"/>
  <c r="AA134" i="5"/>
  <c r="AM132" i="5"/>
  <c r="AD146" i="5"/>
  <c r="AM115" i="5"/>
  <c r="AM127" i="5"/>
  <c r="R138" i="5"/>
  <c r="R121" i="5"/>
  <c r="AA121" i="5"/>
  <c r="X144" i="5"/>
  <c r="AJ140" i="5"/>
  <c r="AJ111" i="5"/>
  <c r="AD123" i="5"/>
  <c r="AD125" i="5"/>
  <c r="R125" i="5"/>
  <c r="X132" i="5"/>
  <c r="X119" i="5"/>
  <c r="AM134" i="5"/>
  <c r="AM146" i="5"/>
  <c r="AM117" i="5"/>
  <c r="AJ109" i="5"/>
  <c r="AA111" i="5"/>
  <c r="AA138" i="5"/>
  <c r="X117" i="5"/>
  <c r="X127" i="5"/>
  <c r="AJ142" i="5"/>
  <c r="AD113" i="5"/>
  <c r="AM123" i="5"/>
  <c r="AD119" i="5"/>
  <c r="P123" i="5"/>
  <c r="P146" i="5"/>
  <c r="P121" i="5"/>
  <c r="P140" i="5"/>
  <c r="P119" i="5"/>
  <c r="N140" i="5"/>
  <c r="N115" i="5"/>
  <c r="N134" i="5"/>
  <c r="N130" i="5"/>
  <c r="N125" i="5"/>
  <c r="AG132" i="5"/>
  <c r="AG119" i="5"/>
  <c r="AG134" i="5"/>
  <c r="AG138" i="5"/>
  <c r="AG142" i="5"/>
  <c r="AG146" i="5"/>
  <c r="AG130" i="5"/>
  <c r="AG113" i="5"/>
  <c r="AG117" i="5"/>
  <c r="AG121" i="5"/>
  <c r="AG125" i="5"/>
  <c r="AG109" i="5"/>
  <c r="AG136" i="5"/>
  <c r="AG140" i="5"/>
  <c r="AG144" i="5"/>
  <c r="AG148" i="5"/>
  <c r="AG111" i="5"/>
  <c r="AG115" i="5"/>
  <c r="AG123" i="5"/>
  <c r="AG127" i="5"/>
  <c r="AA123" i="5"/>
  <c r="AA130" i="5"/>
  <c r="X109" i="5"/>
  <c r="R140" i="5"/>
  <c r="AJ136" i="5"/>
  <c r="AM148" i="5"/>
  <c r="AJ119" i="5"/>
  <c r="AD140" i="5"/>
  <c r="X136" i="5"/>
  <c r="X134" i="5"/>
  <c r="R142" i="5"/>
  <c r="R127" i="5"/>
  <c r="AD144" i="5"/>
  <c r="AM113" i="5"/>
  <c r="AM125" i="5"/>
  <c r="X148" i="5"/>
  <c r="X146" i="5"/>
  <c r="R113" i="5"/>
  <c r="R119" i="5"/>
  <c r="AD138" i="5"/>
  <c r="AJ130" i="5"/>
  <c r="AD121" i="5"/>
  <c r="AD134" i="5"/>
  <c r="X115" i="5"/>
  <c r="R144" i="5"/>
  <c r="AA140" i="5"/>
  <c r="AJ132" i="5"/>
  <c r="AM144" i="5"/>
  <c r="AJ115" i="5"/>
  <c r="AJ127" i="5"/>
  <c r="P134" i="5"/>
  <c r="P130" i="5"/>
  <c r="P125" i="5"/>
  <c r="P144" i="5"/>
  <c r="P127" i="5"/>
  <c r="N144" i="5"/>
  <c r="N119" i="5"/>
  <c r="N138" i="5"/>
  <c r="N113" i="5"/>
  <c r="N109" i="5"/>
  <c r="J132" i="5"/>
  <c r="J119" i="5"/>
  <c r="J134" i="5"/>
  <c r="J138" i="5"/>
  <c r="J142" i="5"/>
  <c r="J146" i="5"/>
  <c r="J130" i="5"/>
  <c r="J113" i="5"/>
  <c r="J117" i="5"/>
  <c r="J121" i="5"/>
  <c r="J125" i="5"/>
  <c r="J109" i="5"/>
  <c r="J136" i="5"/>
  <c r="J140" i="5"/>
  <c r="J144" i="5"/>
  <c r="J148" i="5"/>
  <c r="J111" i="5"/>
  <c r="J115" i="5"/>
  <c r="J123" i="5"/>
  <c r="J127" i="5"/>
  <c r="R132" i="5"/>
  <c r="R123" i="5"/>
  <c r="AA127" i="5"/>
  <c r="AA113" i="5"/>
  <c r="AM138" i="5"/>
  <c r="AD111" i="5"/>
  <c r="AM121" i="5"/>
  <c r="AD117" i="5"/>
  <c r="R117" i="5"/>
  <c r="AA142" i="5"/>
  <c r="AA125" i="5"/>
  <c r="AJ134" i="5"/>
  <c r="AJ146" i="5"/>
  <c r="AJ117" i="5"/>
  <c r="AD109" i="5"/>
  <c r="R109" i="5"/>
  <c r="AA144" i="5"/>
  <c r="X111" i="5"/>
  <c r="X130" i="5"/>
  <c r="AM140" i="5"/>
  <c r="AM111" i="5"/>
  <c r="AJ123" i="5"/>
  <c r="AA132" i="5"/>
  <c r="AA115" i="5"/>
  <c r="X138" i="5"/>
  <c r="X121" i="5"/>
  <c r="AD136" i="5"/>
  <c r="AJ148" i="5"/>
  <c r="AM109" i="5"/>
  <c r="H87" i="5" l="1"/>
  <c r="H103" i="5"/>
  <c r="H99" i="5"/>
  <c r="H95" i="5"/>
  <c r="H91" i="5"/>
  <c r="H89" i="5"/>
  <c r="F86" i="5"/>
  <c r="F172" i="5"/>
  <c r="F193" i="5"/>
  <c r="F215" i="5"/>
  <c r="F236" i="5"/>
  <c r="F258" i="5"/>
  <c r="F279" i="5"/>
  <c r="H66" i="5"/>
  <c r="H84" i="5"/>
  <c r="H82" i="5"/>
  <c r="H80" i="5"/>
  <c r="H78" i="5"/>
  <c r="H76" i="5"/>
  <c r="H74" i="5"/>
  <c r="H72" i="5"/>
  <c r="H70" i="5"/>
  <c r="H68" i="5"/>
  <c r="H105" i="5"/>
  <c r="H101" i="5"/>
  <c r="H97" i="5"/>
  <c r="H93" i="5"/>
  <c r="H152" i="5"/>
  <c r="H170" i="5"/>
  <c r="H168" i="5"/>
  <c r="H166" i="5"/>
  <c r="H164" i="5"/>
  <c r="H162" i="5"/>
  <c r="H160" i="5"/>
  <c r="H158" i="5"/>
  <c r="H156" i="5"/>
  <c r="H154" i="5"/>
  <c r="H173" i="5"/>
  <c r="H191" i="5"/>
  <c r="H189" i="5"/>
  <c r="H187" i="5"/>
  <c r="H185" i="5"/>
  <c r="H183" i="5"/>
  <c r="H181" i="5"/>
  <c r="H179" i="5"/>
  <c r="H177" i="5"/>
  <c r="H175" i="5"/>
  <c r="H195" i="5"/>
  <c r="H213" i="5"/>
  <c r="H211" i="5"/>
  <c r="H209" i="5"/>
  <c r="H207" i="5"/>
  <c r="H205" i="5"/>
  <c r="H203" i="5"/>
  <c r="H201" i="5"/>
  <c r="H199" i="5"/>
  <c r="H197" i="5"/>
  <c r="H216" i="5"/>
  <c r="H234" i="5"/>
  <c r="H232" i="5"/>
  <c r="H230" i="5"/>
  <c r="H228" i="5"/>
  <c r="H226" i="5"/>
  <c r="H224" i="5"/>
  <c r="H222" i="5"/>
  <c r="H220" i="5"/>
  <c r="H218" i="5"/>
  <c r="H238" i="5"/>
  <c r="H256" i="5"/>
  <c r="H254" i="5"/>
  <c r="H252" i="5"/>
  <c r="H250" i="5"/>
  <c r="H248" i="5"/>
  <c r="H246" i="5"/>
  <c r="H244" i="5"/>
  <c r="H242" i="5"/>
  <c r="H240" i="5"/>
  <c r="H259" i="5"/>
  <c r="H277" i="5"/>
  <c r="H275" i="5"/>
  <c r="H273" i="5"/>
  <c r="H271" i="5"/>
  <c r="H269" i="5"/>
  <c r="H267" i="5"/>
  <c r="H265" i="5"/>
  <c r="H263" i="5"/>
  <c r="H261" i="5"/>
  <c r="F107" i="5"/>
  <c r="F129" i="5"/>
  <c r="F150" i="5"/>
  <c r="H85" i="5"/>
  <c r="H83" i="5"/>
  <c r="H81" i="5"/>
  <c r="H79" i="5"/>
  <c r="H77" i="5"/>
  <c r="H75" i="5"/>
  <c r="H73" i="5"/>
  <c r="H71" i="5"/>
  <c r="H69" i="5"/>
  <c r="H67" i="5"/>
  <c r="H106" i="5"/>
  <c r="H104" i="5"/>
  <c r="H102" i="5"/>
  <c r="H100" i="5"/>
  <c r="H98" i="5"/>
  <c r="H96" i="5"/>
  <c r="H94" i="5"/>
  <c r="H92" i="5"/>
  <c r="H90" i="5"/>
  <c r="H88" i="5"/>
  <c r="H128" i="5"/>
  <c r="H126" i="5"/>
  <c r="H124" i="5"/>
  <c r="H122" i="5"/>
  <c r="H120" i="5"/>
  <c r="H118" i="5"/>
  <c r="H116" i="5"/>
  <c r="H114" i="5"/>
  <c r="H112" i="5"/>
  <c r="H110" i="5"/>
  <c r="H149" i="5"/>
  <c r="H147" i="5"/>
  <c r="H145" i="5"/>
  <c r="H143" i="5"/>
  <c r="H141" i="5"/>
  <c r="H139" i="5"/>
  <c r="H137" i="5"/>
  <c r="H135" i="5"/>
  <c r="H133" i="5"/>
  <c r="H131" i="5"/>
  <c r="H171" i="5"/>
  <c r="H169" i="5"/>
  <c r="H167" i="5"/>
  <c r="H165" i="5"/>
  <c r="H163" i="5"/>
  <c r="H161" i="5"/>
  <c r="H159" i="5"/>
  <c r="H157" i="5"/>
  <c r="H155" i="5"/>
  <c r="H153" i="5"/>
  <c r="H192" i="5"/>
  <c r="H190" i="5"/>
  <c r="H188" i="5"/>
  <c r="H186" i="5"/>
  <c r="H184" i="5"/>
  <c r="H182" i="5"/>
  <c r="H180" i="5"/>
  <c r="H178" i="5"/>
  <c r="H176" i="5"/>
  <c r="H174" i="5"/>
  <c r="H214" i="5"/>
  <c r="H212" i="5"/>
  <c r="H210" i="5"/>
  <c r="H208" i="5"/>
  <c r="H206" i="5"/>
  <c r="H204" i="5"/>
  <c r="H202" i="5"/>
  <c r="H200" i="5"/>
  <c r="H198" i="5"/>
  <c r="H196" i="5"/>
  <c r="H235" i="5"/>
  <c r="H233" i="5"/>
  <c r="H231" i="5"/>
  <c r="H229" i="5"/>
  <c r="H227" i="5"/>
  <c r="H225" i="5"/>
  <c r="H223" i="5"/>
  <c r="H221" i="5"/>
  <c r="H219" i="5"/>
  <c r="H217" i="5"/>
  <c r="H257" i="5"/>
  <c r="H255" i="5"/>
  <c r="H253" i="5"/>
  <c r="H251" i="5"/>
  <c r="H249" i="5"/>
  <c r="H247" i="5"/>
  <c r="H245" i="5"/>
  <c r="H243" i="5"/>
  <c r="H241" i="5"/>
  <c r="H239" i="5"/>
  <c r="H278" i="5"/>
  <c r="H276" i="5"/>
  <c r="H274" i="5"/>
  <c r="H272" i="5"/>
  <c r="H270" i="5"/>
  <c r="H268" i="5"/>
  <c r="H266" i="5"/>
  <c r="H264" i="5"/>
  <c r="H262" i="5"/>
  <c r="H260" i="5"/>
  <c r="G67" i="5"/>
  <c r="G26" i="5" s="1"/>
  <c r="G68" i="5"/>
  <c r="G27" i="5" s="1"/>
  <c r="G69" i="5"/>
  <c r="G28" i="5" s="1"/>
  <c r="G70" i="5"/>
  <c r="G71" i="5"/>
  <c r="G72" i="5"/>
  <c r="G73" i="5"/>
  <c r="G74" i="5"/>
  <c r="G75" i="5"/>
  <c r="G76" i="5"/>
  <c r="G77" i="5"/>
  <c r="G78" i="5"/>
  <c r="G79" i="5"/>
  <c r="G80" i="5"/>
  <c r="G81" i="5"/>
  <c r="G82" i="5"/>
  <c r="G83" i="5"/>
  <c r="G84" i="5"/>
  <c r="G85" i="5"/>
  <c r="G66" i="5"/>
  <c r="G25" i="5" s="1"/>
  <c r="G49" i="5"/>
  <c r="G46" i="5"/>
  <c r="G47" i="5"/>
  <c r="G48" i="5"/>
  <c r="P240" i="5"/>
  <c r="H25" i="5" l="1"/>
  <c r="H47" i="5"/>
  <c r="G86" i="5"/>
  <c r="H46" i="5"/>
  <c r="H279" i="5"/>
  <c r="H23" i="5" s="1"/>
  <c r="H258" i="5"/>
  <c r="H236" i="5"/>
  <c r="H215" i="5"/>
  <c r="H193" i="5"/>
  <c r="H172" i="5"/>
  <c r="H86" i="5"/>
  <c r="H26" i="5"/>
  <c r="H129" i="5"/>
  <c r="H107" i="5"/>
  <c r="H48" i="5"/>
  <c r="H28" i="5"/>
  <c r="H27" i="5"/>
  <c r="H150" i="5"/>
  <c r="H45" i="5"/>
  <c r="F12" i="5"/>
  <c r="T109" i="13"/>
  <c r="S109" i="13"/>
  <c r="I109" i="13"/>
  <c r="H109" i="13"/>
  <c r="T90" i="13"/>
  <c r="S90" i="13"/>
  <c r="I90" i="13"/>
  <c r="H90" i="13"/>
  <c r="T71" i="13"/>
  <c r="S71" i="13"/>
  <c r="I71" i="13"/>
  <c r="H71" i="13"/>
  <c r="T52" i="13"/>
  <c r="S52" i="13"/>
  <c r="I52" i="13"/>
  <c r="H52" i="13"/>
  <c r="T33" i="13"/>
  <c r="S33" i="13"/>
  <c r="I33" i="13"/>
  <c r="H33" i="13"/>
  <c r="T14" i="13"/>
  <c r="S14" i="13"/>
  <c r="I14" i="13"/>
  <c r="H14" i="13"/>
  <c r="AV64" i="9"/>
  <c r="AU64" i="9"/>
  <c r="AT64" i="9"/>
  <c r="AS64" i="9"/>
  <c r="AR64" i="9"/>
  <c r="AQ64" i="9"/>
  <c r="AP64" i="9"/>
  <c r="AO64" i="9"/>
  <c r="AN64" i="9"/>
  <c r="AM64" i="9"/>
  <c r="AL64" i="9"/>
  <c r="AK64" i="9"/>
  <c r="AJ64" i="9"/>
  <c r="AI64" i="9"/>
  <c r="AH64" i="9"/>
  <c r="AG64" i="9"/>
  <c r="AF64" i="9"/>
  <c r="AE64" i="9"/>
  <c r="AD64" i="9"/>
  <c r="AC64" i="9"/>
  <c r="AB64" i="9"/>
  <c r="AA64" i="9"/>
  <c r="Z64" i="9"/>
  <c r="Y64" i="9"/>
  <c r="X64" i="9"/>
  <c r="W64" i="9"/>
  <c r="V64" i="9"/>
  <c r="U64" i="9"/>
  <c r="T64" i="9"/>
  <c r="S64" i="9"/>
  <c r="R64" i="9"/>
  <c r="Q64" i="9"/>
  <c r="P64" i="9"/>
  <c r="O64" i="9"/>
  <c r="N64" i="9"/>
  <c r="M64" i="9"/>
  <c r="L64" i="9"/>
  <c r="K64" i="9"/>
  <c r="J64" i="9"/>
  <c r="I64" i="9"/>
  <c r="H64" i="9"/>
  <c r="G64" i="9"/>
  <c r="F64" i="9"/>
  <c r="E64" i="9"/>
  <c r="D64" i="9"/>
  <c r="C64" i="9"/>
  <c r="B64" i="9"/>
  <c r="AV63" i="9"/>
  <c r="AU63" i="9"/>
  <c r="AT63" i="9"/>
  <c r="AS63" i="9"/>
  <c r="AR63" i="9"/>
  <c r="AQ63" i="9"/>
  <c r="AP63" i="9"/>
  <c r="AO63" i="9"/>
  <c r="AN63" i="9"/>
  <c r="AM63" i="9"/>
  <c r="AL63" i="9"/>
  <c r="AK63" i="9"/>
  <c r="AJ63" i="9"/>
  <c r="AI63" i="9"/>
  <c r="AH63" i="9"/>
  <c r="AG63" i="9"/>
  <c r="AF63" i="9"/>
  <c r="AE63" i="9"/>
  <c r="AD63" i="9"/>
  <c r="AC63" i="9"/>
  <c r="AB63" i="9"/>
  <c r="AA63" i="9"/>
  <c r="Z63" i="9"/>
  <c r="Y63" i="9"/>
  <c r="X63" i="9"/>
  <c r="W63" i="9"/>
  <c r="V63" i="9"/>
  <c r="U63" i="9"/>
  <c r="T63" i="9"/>
  <c r="S63" i="9"/>
  <c r="R63" i="9"/>
  <c r="Q63" i="9"/>
  <c r="P63" i="9"/>
  <c r="O63" i="9"/>
  <c r="N63" i="9"/>
  <c r="M63" i="9"/>
  <c r="L63" i="9"/>
  <c r="K63" i="9"/>
  <c r="J63" i="9"/>
  <c r="I63" i="9"/>
  <c r="H63" i="9"/>
  <c r="G63" i="9"/>
  <c r="F63" i="9"/>
  <c r="E63" i="9"/>
  <c r="D63" i="9"/>
  <c r="C63" i="9"/>
  <c r="B63" i="9"/>
  <c r="AV62" i="9"/>
  <c r="AU62" i="9"/>
  <c r="AT62" i="9"/>
  <c r="AS62" i="9"/>
  <c r="AR62" i="9"/>
  <c r="AQ62" i="9"/>
  <c r="AP62" i="9"/>
  <c r="AO62" i="9"/>
  <c r="AN62" i="9"/>
  <c r="AM62" i="9"/>
  <c r="AL62" i="9"/>
  <c r="AK62" i="9"/>
  <c r="AJ62" i="9"/>
  <c r="AI62" i="9"/>
  <c r="AH62" i="9"/>
  <c r="AG62" i="9"/>
  <c r="AF62" i="9"/>
  <c r="AE62" i="9"/>
  <c r="AD62" i="9"/>
  <c r="AC62" i="9"/>
  <c r="AB62" i="9"/>
  <c r="AA62" i="9"/>
  <c r="Z62" i="9"/>
  <c r="Y62" i="9"/>
  <c r="X62" i="9"/>
  <c r="W62" i="9"/>
  <c r="V62" i="9"/>
  <c r="U62" i="9"/>
  <c r="T62" i="9"/>
  <c r="S62" i="9"/>
  <c r="R62" i="9"/>
  <c r="Q62" i="9"/>
  <c r="P62" i="9"/>
  <c r="O62" i="9"/>
  <c r="N62" i="9"/>
  <c r="M62" i="9"/>
  <c r="L62" i="9"/>
  <c r="K62" i="9"/>
  <c r="J62" i="9"/>
  <c r="I62" i="9"/>
  <c r="H62" i="9"/>
  <c r="G62" i="9"/>
  <c r="F62" i="9"/>
  <c r="E62" i="9"/>
  <c r="D62" i="9"/>
  <c r="C62" i="9"/>
  <c r="B62" i="9"/>
  <c r="AV61" i="9"/>
  <c r="AU61" i="9"/>
  <c r="AT61" i="9"/>
  <c r="AS61" i="9"/>
  <c r="AR61" i="9"/>
  <c r="AQ61" i="9"/>
  <c r="AP61" i="9"/>
  <c r="AO61" i="9"/>
  <c r="AN61" i="9"/>
  <c r="AM61" i="9"/>
  <c r="AL61" i="9"/>
  <c r="AK61" i="9"/>
  <c r="AJ61" i="9"/>
  <c r="AI61" i="9"/>
  <c r="AH61" i="9"/>
  <c r="AG61" i="9"/>
  <c r="AF61" i="9"/>
  <c r="AE61" i="9"/>
  <c r="AD61" i="9"/>
  <c r="AC61" i="9"/>
  <c r="AB61" i="9"/>
  <c r="AA61" i="9"/>
  <c r="Z61" i="9"/>
  <c r="Y61" i="9"/>
  <c r="X61" i="9"/>
  <c r="W61" i="9"/>
  <c r="V61" i="9"/>
  <c r="U61" i="9"/>
  <c r="T61" i="9"/>
  <c r="S61" i="9"/>
  <c r="R61" i="9"/>
  <c r="Q61" i="9"/>
  <c r="P61" i="9"/>
  <c r="O61" i="9"/>
  <c r="N61" i="9"/>
  <c r="M61" i="9"/>
  <c r="L61" i="9"/>
  <c r="K61" i="9"/>
  <c r="J61" i="9"/>
  <c r="I61" i="9"/>
  <c r="H61" i="9"/>
  <c r="G61" i="9"/>
  <c r="F61" i="9"/>
  <c r="E61" i="9"/>
  <c r="D61" i="9"/>
  <c r="C61" i="9"/>
  <c r="B61" i="9"/>
  <c r="AV60" i="9"/>
  <c r="AU60" i="9"/>
  <c r="AT60" i="9"/>
  <c r="AS60" i="9"/>
  <c r="AR60" i="9"/>
  <c r="AQ60" i="9"/>
  <c r="AP60" i="9"/>
  <c r="AO60" i="9"/>
  <c r="AN60" i="9"/>
  <c r="AM60" i="9"/>
  <c r="AL60" i="9"/>
  <c r="AK60" i="9"/>
  <c r="AJ60" i="9"/>
  <c r="AI60" i="9"/>
  <c r="AH60" i="9"/>
  <c r="AG60" i="9"/>
  <c r="AF60" i="9"/>
  <c r="AE60" i="9"/>
  <c r="AD60" i="9"/>
  <c r="AC60" i="9"/>
  <c r="AB60" i="9"/>
  <c r="AA60" i="9"/>
  <c r="Z60" i="9"/>
  <c r="Y60" i="9"/>
  <c r="X60" i="9"/>
  <c r="W60" i="9"/>
  <c r="V60" i="9"/>
  <c r="U60" i="9"/>
  <c r="T60" i="9"/>
  <c r="S60" i="9"/>
  <c r="R60" i="9"/>
  <c r="Q60" i="9"/>
  <c r="P60" i="9"/>
  <c r="O60" i="9"/>
  <c r="N60" i="9"/>
  <c r="M60" i="9"/>
  <c r="L60" i="9"/>
  <c r="K60" i="9"/>
  <c r="J60" i="9"/>
  <c r="I60" i="9"/>
  <c r="H60" i="9"/>
  <c r="G60" i="9"/>
  <c r="F60" i="9"/>
  <c r="E60" i="9"/>
  <c r="D60" i="9"/>
  <c r="C60" i="9"/>
  <c r="B60" i="9"/>
  <c r="AV59" i="9"/>
  <c r="AU59" i="9"/>
  <c r="AT59" i="9"/>
  <c r="AS59" i="9"/>
  <c r="AR59" i="9"/>
  <c r="AQ59" i="9"/>
  <c r="AP59" i="9"/>
  <c r="AO59" i="9"/>
  <c r="AN59" i="9"/>
  <c r="AM59" i="9"/>
  <c r="AL59" i="9"/>
  <c r="AK59" i="9"/>
  <c r="AJ59" i="9"/>
  <c r="AI59" i="9"/>
  <c r="AH59" i="9"/>
  <c r="AG59" i="9"/>
  <c r="AF59" i="9"/>
  <c r="AE59" i="9"/>
  <c r="AD59" i="9"/>
  <c r="AC59" i="9"/>
  <c r="AB59" i="9"/>
  <c r="AA59" i="9"/>
  <c r="Z59" i="9"/>
  <c r="Y59" i="9"/>
  <c r="X59" i="9"/>
  <c r="W59" i="9"/>
  <c r="V59" i="9"/>
  <c r="U59" i="9"/>
  <c r="T59" i="9"/>
  <c r="S59" i="9"/>
  <c r="R59" i="9"/>
  <c r="Q59" i="9"/>
  <c r="P59" i="9"/>
  <c r="O59" i="9"/>
  <c r="N59" i="9"/>
  <c r="M59" i="9"/>
  <c r="L59" i="9"/>
  <c r="K59" i="9"/>
  <c r="J59" i="9"/>
  <c r="I59" i="9"/>
  <c r="H59" i="9"/>
  <c r="G59" i="9"/>
  <c r="F59" i="9"/>
  <c r="E59" i="9"/>
  <c r="D59" i="9"/>
  <c r="C59" i="9"/>
  <c r="B59" i="9"/>
  <c r="AV58" i="9"/>
  <c r="AU58" i="9"/>
  <c r="AT58" i="9"/>
  <c r="AS58" i="9"/>
  <c r="AR58" i="9"/>
  <c r="AQ58" i="9"/>
  <c r="AP58" i="9"/>
  <c r="AO58" i="9"/>
  <c r="AN58" i="9"/>
  <c r="AM58" i="9"/>
  <c r="AL58" i="9"/>
  <c r="AK58" i="9"/>
  <c r="AJ58" i="9"/>
  <c r="AI58" i="9"/>
  <c r="AH58" i="9"/>
  <c r="AG58" i="9"/>
  <c r="AF58" i="9"/>
  <c r="AE58" i="9"/>
  <c r="AD58" i="9"/>
  <c r="AC58" i="9"/>
  <c r="AB58" i="9"/>
  <c r="AA58" i="9"/>
  <c r="Z58" i="9"/>
  <c r="Y58" i="9"/>
  <c r="X58" i="9"/>
  <c r="W58" i="9"/>
  <c r="V58" i="9"/>
  <c r="U58" i="9"/>
  <c r="T58" i="9"/>
  <c r="S58" i="9"/>
  <c r="R58" i="9"/>
  <c r="Q58" i="9"/>
  <c r="P58" i="9"/>
  <c r="O58" i="9"/>
  <c r="N58" i="9"/>
  <c r="M58" i="9"/>
  <c r="L58" i="9"/>
  <c r="K58" i="9"/>
  <c r="J58" i="9"/>
  <c r="I58" i="9"/>
  <c r="H58" i="9"/>
  <c r="G58" i="9"/>
  <c r="F58" i="9"/>
  <c r="E58" i="9"/>
  <c r="D58" i="9"/>
  <c r="C58" i="9"/>
  <c r="B58" i="9"/>
  <c r="AV57" i="9"/>
  <c r="AU57" i="9"/>
  <c r="AT57" i="9"/>
  <c r="AS57" i="9"/>
  <c r="AR57" i="9"/>
  <c r="AQ57" i="9"/>
  <c r="AP57" i="9"/>
  <c r="AO57" i="9"/>
  <c r="AN57" i="9"/>
  <c r="AM57" i="9"/>
  <c r="AL57" i="9"/>
  <c r="AK57" i="9"/>
  <c r="AJ57" i="9"/>
  <c r="AI57" i="9"/>
  <c r="AH57" i="9"/>
  <c r="AG57" i="9"/>
  <c r="AF57" i="9"/>
  <c r="AE57" i="9"/>
  <c r="AD57" i="9"/>
  <c r="AC57" i="9"/>
  <c r="AB57" i="9"/>
  <c r="AA57" i="9"/>
  <c r="Z57" i="9"/>
  <c r="Y57" i="9"/>
  <c r="X57" i="9"/>
  <c r="W57" i="9"/>
  <c r="V57" i="9"/>
  <c r="U57" i="9"/>
  <c r="T57" i="9"/>
  <c r="S57" i="9"/>
  <c r="R57" i="9"/>
  <c r="Q57" i="9"/>
  <c r="P57" i="9"/>
  <c r="O57" i="9"/>
  <c r="N57" i="9"/>
  <c r="M57" i="9"/>
  <c r="L57" i="9"/>
  <c r="K57" i="9"/>
  <c r="J57" i="9"/>
  <c r="I57" i="9"/>
  <c r="H57" i="9"/>
  <c r="G57" i="9"/>
  <c r="F57" i="9"/>
  <c r="E57" i="9"/>
  <c r="D57" i="9"/>
  <c r="C57" i="9"/>
  <c r="B57" i="9"/>
  <c r="AV56" i="9"/>
  <c r="AU56" i="9"/>
  <c r="AT56" i="9"/>
  <c r="AS56" i="9"/>
  <c r="AR56" i="9"/>
  <c r="AQ56" i="9"/>
  <c r="AP56" i="9"/>
  <c r="AO56" i="9"/>
  <c r="AN56" i="9"/>
  <c r="AM56" i="9"/>
  <c r="AL56" i="9"/>
  <c r="AK56" i="9"/>
  <c r="AJ56" i="9"/>
  <c r="AI56" i="9"/>
  <c r="AH56" i="9"/>
  <c r="AG56" i="9"/>
  <c r="AF56" i="9"/>
  <c r="AE56" i="9"/>
  <c r="AD56" i="9"/>
  <c r="AC56" i="9"/>
  <c r="AB56" i="9"/>
  <c r="AA56" i="9"/>
  <c r="Z56" i="9"/>
  <c r="Y56" i="9"/>
  <c r="X56" i="9"/>
  <c r="W56" i="9"/>
  <c r="V56" i="9"/>
  <c r="U56" i="9"/>
  <c r="T56" i="9"/>
  <c r="S56" i="9"/>
  <c r="R56" i="9"/>
  <c r="Q56" i="9"/>
  <c r="P56" i="9"/>
  <c r="O56" i="9"/>
  <c r="N56" i="9"/>
  <c r="M56" i="9"/>
  <c r="L56" i="9"/>
  <c r="K56" i="9"/>
  <c r="J56" i="9"/>
  <c r="I56" i="9"/>
  <c r="H56" i="9"/>
  <c r="G56" i="9"/>
  <c r="F56" i="9"/>
  <c r="E56" i="9"/>
  <c r="D56" i="9"/>
  <c r="C56" i="9"/>
  <c r="B56" i="9"/>
  <c r="AV55" i="9"/>
  <c r="AU55" i="9"/>
  <c r="AT55" i="9"/>
  <c r="AS55" i="9"/>
  <c r="AR55" i="9"/>
  <c r="AQ55" i="9"/>
  <c r="AP55" i="9"/>
  <c r="AO55" i="9"/>
  <c r="AN55" i="9"/>
  <c r="AM55" i="9"/>
  <c r="AL55" i="9"/>
  <c r="AK55" i="9"/>
  <c r="AJ55" i="9"/>
  <c r="AI55" i="9"/>
  <c r="AH55" i="9"/>
  <c r="AG55" i="9"/>
  <c r="AF55" i="9"/>
  <c r="AE55" i="9"/>
  <c r="AD55" i="9"/>
  <c r="AC55" i="9"/>
  <c r="AB55" i="9"/>
  <c r="AA55" i="9"/>
  <c r="Z55" i="9"/>
  <c r="Y55" i="9"/>
  <c r="X55" i="9"/>
  <c r="W55" i="9"/>
  <c r="V55" i="9"/>
  <c r="U55" i="9"/>
  <c r="T55" i="9"/>
  <c r="S55" i="9"/>
  <c r="R55" i="9"/>
  <c r="Q55" i="9"/>
  <c r="P55" i="9"/>
  <c r="O55" i="9"/>
  <c r="N55" i="9"/>
  <c r="M55" i="9"/>
  <c r="L55" i="9"/>
  <c r="K55" i="9"/>
  <c r="J55" i="9"/>
  <c r="I55" i="9"/>
  <c r="H55" i="9"/>
  <c r="G55" i="9"/>
  <c r="F55" i="9"/>
  <c r="E55" i="9"/>
  <c r="D55" i="9"/>
  <c r="C55" i="9"/>
  <c r="B55" i="9"/>
  <c r="AV54" i="9"/>
  <c r="AU54" i="9"/>
  <c r="AT54" i="9"/>
  <c r="AS54" i="9"/>
  <c r="AR54" i="9"/>
  <c r="AQ54" i="9"/>
  <c r="AP54" i="9"/>
  <c r="AO54" i="9"/>
  <c r="AN54" i="9"/>
  <c r="AM54" i="9"/>
  <c r="AL54" i="9"/>
  <c r="AK54" i="9"/>
  <c r="AJ54" i="9"/>
  <c r="AI54" i="9"/>
  <c r="AH54" i="9"/>
  <c r="AG54" i="9"/>
  <c r="AF54" i="9"/>
  <c r="AE54" i="9"/>
  <c r="AD54" i="9"/>
  <c r="AC54" i="9"/>
  <c r="AB54" i="9"/>
  <c r="AA54" i="9"/>
  <c r="Z54" i="9"/>
  <c r="Y54" i="9"/>
  <c r="X54" i="9"/>
  <c r="W54" i="9"/>
  <c r="V54" i="9"/>
  <c r="U54" i="9"/>
  <c r="T54" i="9"/>
  <c r="S54" i="9"/>
  <c r="R54" i="9"/>
  <c r="Q54" i="9"/>
  <c r="P54" i="9"/>
  <c r="O54" i="9"/>
  <c r="N54" i="9"/>
  <c r="M54" i="9"/>
  <c r="L54" i="9"/>
  <c r="K54" i="9"/>
  <c r="J54" i="9"/>
  <c r="I54" i="9"/>
  <c r="H54" i="9"/>
  <c r="G54" i="9"/>
  <c r="F54" i="9"/>
  <c r="E54" i="9"/>
  <c r="D54" i="9"/>
  <c r="C54" i="9"/>
  <c r="B54" i="9"/>
  <c r="AV53" i="9"/>
  <c r="AU53" i="9"/>
  <c r="AT53" i="9"/>
  <c r="AS53" i="9"/>
  <c r="AR53" i="9"/>
  <c r="AQ53" i="9"/>
  <c r="AP53" i="9"/>
  <c r="AO53" i="9"/>
  <c r="AN53" i="9"/>
  <c r="AM53" i="9"/>
  <c r="AL53" i="9"/>
  <c r="AK53" i="9"/>
  <c r="AJ53" i="9"/>
  <c r="AI53" i="9"/>
  <c r="AH53" i="9"/>
  <c r="AG53" i="9"/>
  <c r="AF53" i="9"/>
  <c r="AE53" i="9"/>
  <c r="AD53" i="9"/>
  <c r="AC53" i="9"/>
  <c r="AB53" i="9"/>
  <c r="AA53" i="9"/>
  <c r="Z53" i="9"/>
  <c r="Y53" i="9"/>
  <c r="X53" i="9"/>
  <c r="W53" i="9"/>
  <c r="V53" i="9"/>
  <c r="U53" i="9"/>
  <c r="T53" i="9"/>
  <c r="S53" i="9"/>
  <c r="R53" i="9"/>
  <c r="Q53" i="9"/>
  <c r="P53" i="9"/>
  <c r="O53" i="9"/>
  <c r="N53" i="9"/>
  <c r="M53" i="9"/>
  <c r="L53" i="9"/>
  <c r="K53" i="9"/>
  <c r="J53" i="9"/>
  <c r="I53" i="9"/>
  <c r="H53" i="9"/>
  <c r="G53" i="9"/>
  <c r="F53" i="9"/>
  <c r="E53" i="9"/>
  <c r="D53" i="9"/>
  <c r="C53" i="9"/>
  <c r="B53" i="9"/>
  <c r="AV52" i="9"/>
  <c r="AU52" i="9"/>
  <c r="AT52" i="9"/>
  <c r="AS52" i="9"/>
  <c r="AR52" i="9"/>
  <c r="AQ52" i="9"/>
  <c r="AP52" i="9"/>
  <c r="AO52" i="9"/>
  <c r="AN52" i="9"/>
  <c r="AM52" i="9"/>
  <c r="AL52" i="9"/>
  <c r="AK52" i="9"/>
  <c r="AJ52" i="9"/>
  <c r="AI52" i="9"/>
  <c r="AH52" i="9"/>
  <c r="AG52" i="9"/>
  <c r="AF52" i="9"/>
  <c r="AE52" i="9"/>
  <c r="AD52" i="9"/>
  <c r="AC52" i="9"/>
  <c r="AB52" i="9"/>
  <c r="AA52" i="9"/>
  <c r="Z52" i="9"/>
  <c r="Y52" i="9"/>
  <c r="X52" i="9"/>
  <c r="W52" i="9"/>
  <c r="V52" i="9"/>
  <c r="U52" i="9"/>
  <c r="T52" i="9"/>
  <c r="S52" i="9"/>
  <c r="R52" i="9"/>
  <c r="Q52" i="9"/>
  <c r="P52" i="9"/>
  <c r="O52" i="9"/>
  <c r="N52" i="9"/>
  <c r="M52" i="9"/>
  <c r="L52" i="9"/>
  <c r="K52" i="9"/>
  <c r="J52" i="9"/>
  <c r="I52" i="9"/>
  <c r="H52" i="9"/>
  <c r="G52" i="9"/>
  <c r="F52" i="9"/>
  <c r="E52" i="9"/>
  <c r="D52" i="9"/>
  <c r="C52" i="9"/>
  <c r="B52" i="9"/>
  <c r="AV51" i="9"/>
  <c r="AU51" i="9"/>
  <c r="AT51" i="9"/>
  <c r="AS51" i="9"/>
  <c r="AR51" i="9"/>
  <c r="AQ51" i="9"/>
  <c r="AP51" i="9"/>
  <c r="AO51" i="9"/>
  <c r="AN51" i="9"/>
  <c r="AM51" i="9"/>
  <c r="AL51" i="9"/>
  <c r="AK51" i="9"/>
  <c r="AJ51" i="9"/>
  <c r="AI51" i="9"/>
  <c r="AH51" i="9"/>
  <c r="AG51" i="9"/>
  <c r="AF51" i="9"/>
  <c r="AE51" i="9"/>
  <c r="AD51" i="9"/>
  <c r="AC51" i="9"/>
  <c r="AB51" i="9"/>
  <c r="AA51" i="9"/>
  <c r="Z51" i="9"/>
  <c r="Y51" i="9"/>
  <c r="X51" i="9"/>
  <c r="W51" i="9"/>
  <c r="V51" i="9"/>
  <c r="U51" i="9"/>
  <c r="T51" i="9"/>
  <c r="S51" i="9"/>
  <c r="R51" i="9"/>
  <c r="Q51" i="9"/>
  <c r="P51" i="9"/>
  <c r="O51" i="9"/>
  <c r="N51" i="9"/>
  <c r="M51" i="9"/>
  <c r="L51" i="9"/>
  <c r="K51" i="9"/>
  <c r="J51" i="9"/>
  <c r="I51" i="9"/>
  <c r="H51" i="9"/>
  <c r="G51" i="9"/>
  <c r="F51" i="9"/>
  <c r="E51" i="9"/>
  <c r="D51" i="9"/>
  <c r="C51" i="9"/>
  <c r="B51" i="9"/>
  <c r="AV50" i="9"/>
  <c r="AU50" i="9"/>
  <c r="AT50" i="9"/>
  <c r="AS50" i="9"/>
  <c r="AR50" i="9"/>
  <c r="AQ50" i="9"/>
  <c r="AP50" i="9"/>
  <c r="AO50" i="9"/>
  <c r="AN50" i="9"/>
  <c r="AM50" i="9"/>
  <c r="AL50" i="9"/>
  <c r="AK50" i="9"/>
  <c r="AJ50" i="9"/>
  <c r="AI50" i="9"/>
  <c r="AH50" i="9"/>
  <c r="AG50" i="9"/>
  <c r="AF50" i="9"/>
  <c r="AE50" i="9"/>
  <c r="AD50" i="9"/>
  <c r="AC50" i="9"/>
  <c r="AB50" i="9"/>
  <c r="AA50" i="9"/>
  <c r="Z50" i="9"/>
  <c r="Y50" i="9"/>
  <c r="X50" i="9"/>
  <c r="W50" i="9"/>
  <c r="V50" i="9"/>
  <c r="U50" i="9"/>
  <c r="T50" i="9"/>
  <c r="S50" i="9"/>
  <c r="R50" i="9"/>
  <c r="Q50" i="9"/>
  <c r="P50" i="9"/>
  <c r="O50" i="9"/>
  <c r="N50" i="9"/>
  <c r="M50" i="9"/>
  <c r="L50" i="9"/>
  <c r="K50" i="9"/>
  <c r="J50" i="9"/>
  <c r="I50" i="9"/>
  <c r="H50" i="9"/>
  <c r="G50" i="9"/>
  <c r="F50" i="9"/>
  <c r="E50" i="9"/>
  <c r="D50" i="9"/>
  <c r="C50" i="9"/>
  <c r="B50" i="9"/>
  <c r="AV49" i="9"/>
  <c r="AU49" i="9"/>
  <c r="AT49" i="9"/>
  <c r="AS49" i="9"/>
  <c r="AR49" i="9"/>
  <c r="AQ49" i="9"/>
  <c r="AP49" i="9"/>
  <c r="AO49" i="9"/>
  <c r="AN49" i="9"/>
  <c r="AM49" i="9"/>
  <c r="AL49" i="9"/>
  <c r="AK49" i="9"/>
  <c r="AJ49" i="9"/>
  <c r="AI49" i="9"/>
  <c r="AH49" i="9"/>
  <c r="AG49" i="9"/>
  <c r="AF49" i="9"/>
  <c r="AE49" i="9"/>
  <c r="AD49" i="9"/>
  <c r="AC49" i="9"/>
  <c r="AB49" i="9"/>
  <c r="AA49" i="9"/>
  <c r="Z49" i="9"/>
  <c r="Y49" i="9"/>
  <c r="X49" i="9"/>
  <c r="W49" i="9"/>
  <c r="V49" i="9"/>
  <c r="U49" i="9"/>
  <c r="T49" i="9"/>
  <c r="S49" i="9"/>
  <c r="R49" i="9"/>
  <c r="Q49" i="9"/>
  <c r="P49" i="9"/>
  <c r="O49" i="9"/>
  <c r="N49" i="9"/>
  <c r="M49" i="9"/>
  <c r="L49" i="9"/>
  <c r="K49" i="9"/>
  <c r="J49" i="9"/>
  <c r="I49" i="9"/>
  <c r="H49" i="9"/>
  <c r="G49" i="9"/>
  <c r="F49" i="9"/>
  <c r="E49" i="9"/>
  <c r="D49" i="9"/>
  <c r="C49" i="9"/>
  <c r="B49" i="9"/>
  <c r="AV48" i="9"/>
  <c r="AU48" i="9"/>
  <c r="AT48" i="9"/>
  <c r="AS48" i="9"/>
  <c r="AR48" i="9"/>
  <c r="AQ48" i="9"/>
  <c r="AP48" i="9"/>
  <c r="AO48" i="9"/>
  <c r="AN48" i="9"/>
  <c r="AM48" i="9"/>
  <c r="AL48" i="9"/>
  <c r="AK48" i="9"/>
  <c r="AJ48" i="9"/>
  <c r="AI48" i="9"/>
  <c r="AH48" i="9"/>
  <c r="AG48" i="9"/>
  <c r="AF48" i="9"/>
  <c r="AE48" i="9"/>
  <c r="AD48" i="9"/>
  <c r="AC48" i="9"/>
  <c r="AB48" i="9"/>
  <c r="AA48" i="9"/>
  <c r="Z48" i="9"/>
  <c r="Y48" i="9"/>
  <c r="X48" i="9"/>
  <c r="W48" i="9"/>
  <c r="V48" i="9"/>
  <c r="U48" i="9"/>
  <c r="T48" i="9"/>
  <c r="S48" i="9"/>
  <c r="R48" i="9"/>
  <c r="Q48" i="9"/>
  <c r="P48" i="9"/>
  <c r="O48" i="9"/>
  <c r="N48" i="9"/>
  <c r="M48" i="9"/>
  <c r="L48" i="9"/>
  <c r="K48" i="9"/>
  <c r="J48" i="9"/>
  <c r="I48" i="9"/>
  <c r="H48" i="9"/>
  <c r="G48" i="9"/>
  <c r="F48" i="9"/>
  <c r="E48" i="9"/>
  <c r="D48" i="9"/>
  <c r="C48" i="9"/>
  <c r="B48" i="9"/>
  <c r="AV47" i="9"/>
  <c r="AU47" i="9"/>
  <c r="AT47" i="9"/>
  <c r="AS47" i="9"/>
  <c r="AR47" i="9"/>
  <c r="AQ47" i="9"/>
  <c r="AP47" i="9"/>
  <c r="AO47" i="9"/>
  <c r="AN47" i="9"/>
  <c r="AM47" i="9"/>
  <c r="AL47" i="9"/>
  <c r="AK47" i="9"/>
  <c r="AJ47" i="9"/>
  <c r="AI47" i="9"/>
  <c r="AH47" i="9"/>
  <c r="AG47" i="9"/>
  <c r="AF47" i="9"/>
  <c r="AE47" i="9"/>
  <c r="AD47" i="9"/>
  <c r="AC47" i="9"/>
  <c r="AB47" i="9"/>
  <c r="AA47" i="9"/>
  <c r="Z47" i="9"/>
  <c r="Y47" i="9"/>
  <c r="X47" i="9"/>
  <c r="W47" i="9"/>
  <c r="V47" i="9"/>
  <c r="U47" i="9"/>
  <c r="T47" i="9"/>
  <c r="S47" i="9"/>
  <c r="R47" i="9"/>
  <c r="Q47" i="9"/>
  <c r="P47" i="9"/>
  <c r="O47" i="9"/>
  <c r="N47" i="9"/>
  <c r="M47" i="9"/>
  <c r="L47" i="9"/>
  <c r="K47" i="9"/>
  <c r="J47" i="9"/>
  <c r="I47" i="9"/>
  <c r="H47" i="9"/>
  <c r="G47" i="9"/>
  <c r="F47" i="9"/>
  <c r="E47" i="9"/>
  <c r="D47" i="9"/>
  <c r="C47" i="9"/>
  <c r="B47" i="9"/>
  <c r="AV46" i="9"/>
  <c r="AU46" i="9"/>
  <c r="AT46" i="9"/>
  <c r="AS46" i="9"/>
  <c r="AR46" i="9"/>
  <c r="AQ46" i="9"/>
  <c r="AP46" i="9"/>
  <c r="AO46" i="9"/>
  <c r="AN46" i="9"/>
  <c r="AM46" i="9"/>
  <c r="AL46" i="9"/>
  <c r="AK46" i="9"/>
  <c r="AJ46" i="9"/>
  <c r="AI46" i="9"/>
  <c r="AH46" i="9"/>
  <c r="AG46" i="9"/>
  <c r="AF46" i="9"/>
  <c r="AE46" i="9"/>
  <c r="AD46" i="9"/>
  <c r="AC46" i="9"/>
  <c r="AB46" i="9"/>
  <c r="AA46" i="9"/>
  <c r="Z46" i="9"/>
  <c r="Y46" i="9"/>
  <c r="X46" i="9"/>
  <c r="W46" i="9"/>
  <c r="V46" i="9"/>
  <c r="U46" i="9"/>
  <c r="T46" i="9"/>
  <c r="S46" i="9"/>
  <c r="R46" i="9"/>
  <c r="Q46" i="9"/>
  <c r="P46" i="9"/>
  <c r="O46" i="9"/>
  <c r="N46" i="9"/>
  <c r="M46" i="9"/>
  <c r="L46" i="9"/>
  <c r="K46" i="9"/>
  <c r="J46" i="9"/>
  <c r="I46" i="9"/>
  <c r="H46" i="9"/>
  <c r="G46" i="9"/>
  <c r="F46" i="9"/>
  <c r="E46" i="9"/>
  <c r="D46" i="9"/>
  <c r="C46" i="9"/>
  <c r="B46" i="9"/>
  <c r="AV45" i="9"/>
  <c r="AU45" i="9"/>
  <c r="AT45" i="9"/>
  <c r="AT18" i="9" s="1"/>
  <c r="AS45" i="9"/>
  <c r="AR45" i="9"/>
  <c r="AQ45" i="9"/>
  <c r="AP45" i="9"/>
  <c r="AP18" i="9" s="1"/>
  <c r="AO45" i="9"/>
  <c r="AN45" i="9"/>
  <c r="AM45" i="9"/>
  <c r="AL45" i="9"/>
  <c r="AL18" i="9" s="1"/>
  <c r="AK45" i="9"/>
  <c r="AJ45" i="9"/>
  <c r="AI45" i="9"/>
  <c r="AH45" i="9"/>
  <c r="AH18" i="9" s="1"/>
  <c r="AG45" i="9"/>
  <c r="AF45" i="9"/>
  <c r="AE45" i="9"/>
  <c r="AD45" i="9"/>
  <c r="AD18" i="9" s="1"/>
  <c r="AC45" i="9"/>
  <c r="AB45" i="9"/>
  <c r="AA45" i="9"/>
  <c r="Z45" i="9"/>
  <c r="Z18" i="9" s="1"/>
  <c r="Y45" i="9"/>
  <c r="X45" i="9"/>
  <c r="W45" i="9"/>
  <c r="V45" i="9"/>
  <c r="V18" i="9" s="1"/>
  <c r="U45" i="9"/>
  <c r="T45" i="9"/>
  <c r="S45" i="9"/>
  <c r="R45" i="9"/>
  <c r="R18" i="9" s="1"/>
  <c r="Q45" i="9"/>
  <c r="P45" i="9"/>
  <c r="O45" i="9"/>
  <c r="N45" i="9"/>
  <c r="N18" i="9" s="1"/>
  <c r="M45" i="9"/>
  <c r="L45" i="9"/>
  <c r="K45" i="9"/>
  <c r="J45" i="9"/>
  <c r="J18" i="9" s="1"/>
  <c r="I45" i="9"/>
  <c r="H45" i="9"/>
  <c r="G45" i="9"/>
  <c r="F45" i="9"/>
  <c r="F18" i="9" s="1"/>
  <c r="E45" i="9"/>
  <c r="D45" i="9"/>
  <c r="C45" i="9"/>
  <c r="B45" i="9"/>
  <c r="B18" i="9" s="1"/>
  <c r="AV44" i="9"/>
  <c r="AU44" i="9"/>
  <c r="AT44" i="9"/>
  <c r="AS44" i="9"/>
  <c r="AR44" i="9"/>
  <c r="AQ44" i="9"/>
  <c r="AP44" i="9"/>
  <c r="AO44" i="9"/>
  <c r="AN44" i="9"/>
  <c r="AM44" i="9"/>
  <c r="AL44" i="9"/>
  <c r="AK44" i="9"/>
  <c r="AJ44" i="9"/>
  <c r="AI44" i="9"/>
  <c r="AH44" i="9"/>
  <c r="AG44" i="9"/>
  <c r="AF44" i="9"/>
  <c r="AE44" i="9"/>
  <c r="AD44" i="9"/>
  <c r="AC44" i="9"/>
  <c r="AB44" i="9"/>
  <c r="AA44" i="9"/>
  <c r="Z44" i="9"/>
  <c r="Y44" i="9"/>
  <c r="X44" i="9"/>
  <c r="W44" i="9"/>
  <c r="V44" i="9"/>
  <c r="U44" i="9"/>
  <c r="T44" i="9"/>
  <c r="S44" i="9"/>
  <c r="R44" i="9"/>
  <c r="Q44" i="9"/>
  <c r="P44" i="9"/>
  <c r="O44" i="9"/>
  <c r="N44" i="9"/>
  <c r="M44" i="9"/>
  <c r="L44" i="9"/>
  <c r="K44" i="9"/>
  <c r="J44" i="9"/>
  <c r="I44" i="9"/>
  <c r="H44" i="9"/>
  <c r="G44" i="9"/>
  <c r="F44" i="9"/>
  <c r="E44" i="9"/>
  <c r="D44" i="9"/>
  <c r="C44" i="9"/>
  <c r="B44" i="9"/>
  <c r="AV43" i="9"/>
  <c r="AU43" i="9"/>
  <c r="AT43" i="9"/>
  <c r="AS43" i="9"/>
  <c r="AR43" i="9"/>
  <c r="AQ43" i="9"/>
  <c r="AP43" i="9"/>
  <c r="AO43" i="9"/>
  <c r="AN43" i="9"/>
  <c r="AM43" i="9"/>
  <c r="AL43" i="9"/>
  <c r="AK43" i="9"/>
  <c r="AJ43" i="9"/>
  <c r="AI43" i="9"/>
  <c r="AH43" i="9"/>
  <c r="AG43" i="9"/>
  <c r="AF43" i="9"/>
  <c r="AE43" i="9"/>
  <c r="AD43" i="9"/>
  <c r="AC43" i="9"/>
  <c r="AB43" i="9"/>
  <c r="AA43" i="9"/>
  <c r="Z43" i="9"/>
  <c r="Y43" i="9"/>
  <c r="X43" i="9"/>
  <c r="W43" i="9"/>
  <c r="V43" i="9"/>
  <c r="U43" i="9"/>
  <c r="T43" i="9"/>
  <c r="S43" i="9"/>
  <c r="R43" i="9"/>
  <c r="Q43" i="9"/>
  <c r="P43" i="9"/>
  <c r="O43" i="9"/>
  <c r="N43" i="9"/>
  <c r="M43" i="9"/>
  <c r="L43" i="9"/>
  <c r="K43" i="9"/>
  <c r="J43" i="9"/>
  <c r="I43" i="9"/>
  <c r="H43" i="9"/>
  <c r="G43" i="9"/>
  <c r="F43" i="9"/>
  <c r="E43" i="9"/>
  <c r="D43" i="9"/>
  <c r="C43" i="9"/>
  <c r="B43" i="9"/>
  <c r="AV42" i="9"/>
  <c r="AU42" i="9"/>
  <c r="AT42" i="9"/>
  <c r="AS42" i="9"/>
  <c r="AR42" i="9"/>
  <c r="AQ42" i="9"/>
  <c r="AP42" i="9"/>
  <c r="AO42" i="9"/>
  <c r="AN42" i="9"/>
  <c r="AM42" i="9"/>
  <c r="AL42" i="9"/>
  <c r="AK42" i="9"/>
  <c r="AJ42" i="9"/>
  <c r="AI42" i="9"/>
  <c r="AH42" i="9"/>
  <c r="AG42" i="9"/>
  <c r="AF42" i="9"/>
  <c r="AE42" i="9"/>
  <c r="AD42" i="9"/>
  <c r="AC42" i="9"/>
  <c r="AB42" i="9"/>
  <c r="AA42" i="9"/>
  <c r="Z42" i="9"/>
  <c r="Y42" i="9"/>
  <c r="X42" i="9"/>
  <c r="W42" i="9"/>
  <c r="V42" i="9"/>
  <c r="U42" i="9"/>
  <c r="T42" i="9"/>
  <c r="S42" i="9"/>
  <c r="R42" i="9"/>
  <c r="Q42" i="9"/>
  <c r="P42" i="9"/>
  <c r="O42" i="9"/>
  <c r="N42" i="9"/>
  <c r="M42" i="9"/>
  <c r="L42" i="9"/>
  <c r="K42" i="9"/>
  <c r="J42" i="9"/>
  <c r="I42" i="9"/>
  <c r="H42" i="9"/>
  <c r="G42" i="9"/>
  <c r="F42" i="9"/>
  <c r="E42" i="9"/>
  <c r="D42" i="9"/>
  <c r="C42" i="9"/>
  <c r="B42" i="9"/>
  <c r="AV41" i="9"/>
  <c r="AU41" i="9"/>
  <c r="AT41" i="9"/>
  <c r="AS41" i="9"/>
  <c r="AR41" i="9"/>
  <c r="AQ41" i="9"/>
  <c r="AP41" i="9"/>
  <c r="AO41" i="9"/>
  <c r="AN41" i="9"/>
  <c r="AM41" i="9"/>
  <c r="AL41" i="9"/>
  <c r="AK41" i="9"/>
  <c r="AJ41" i="9"/>
  <c r="AI41" i="9"/>
  <c r="AH41" i="9"/>
  <c r="AG41" i="9"/>
  <c r="AF41" i="9"/>
  <c r="AE41" i="9"/>
  <c r="AD41" i="9"/>
  <c r="AC41" i="9"/>
  <c r="AB41" i="9"/>
  <c r="AA41" i="9"/>
  <c r="Z41" i="9"/>
  <c r="Y41" i="9"/>
  <c r="X41" i="9"/>
  <c r="W41" i="9"/>
  <c r="V41" i="9"/>
  <c r="U41" i="9"/>
  <c r="T41" i="9"/>
  <c r="S41" i="9"/>
  <c r="R41" i="9"/>
  <c r="Q41" i="9"/>
  <c r="P41" i="9"/>
  <c r="O41" i="9"/>
  <c r="N41" i="9"/>
  <c r="M41" i="9"/>
  <c r="L41" i="9"/>
  <c r="K41" i="9"/>
  <c r="J41" i="9"/>
  <c r="I41" i="9"/>
  <c r="H41" i="9"/>
  <c r="G41" i="9"/>
  <c r="F41" i="9"/>
  <c r="E41" i="9"/>
  <c r="D41" i="9"/>
  <c r="C41" i="9"/>
  <c r="B41" i="9"/>
  <c r="AV40" i="9"/>
  <c r="AU40" i="9"/>
  <c r="AT40" i="9"/>
  <c r="AS40" i="9"/>
  <c r="AR40" i="9"/>
  <c r="AQ40" i="9"/>
  <c r="AP40" i="9"/>
  <c r="AO40" i="9"/>
  <c r="AN40" i="9"/>
  <c r="AM40" i="9"/>
  <c r="AL40" i="9"/>
  <c r="AK40" i="9"/>
  <c r="AJ40" i="9"/>
  <c r="AI40" i="9"/>
  <c r="AH40" i="9"/>
  <c r="AG40" i="9"/>
  <c r="AF40" i="9"/>
  <c r="AE40" i="9"/>
  <c r="AD40" i="9"/>
  <c r="AC40" i="9"/>
  <c r="AB40" i="9"/>
  <c r="AA40" i="9"/>
  <c r="Z40" i="9"/>
  <c r="Y40" i="9"/>
  <c r="X40" i="9"/>
  <c r="W40" i="9"/>
  <c r="V40" i="9"/>
  <c r="U40" i="9"/>
  <c r="T40" i="9"/>
  <c r="S40" i="9"/>
  <c r="R40" i="9"/>
  <c r="Q40" i="9"/>
  <c r="P40" i="9"/>
  <c r="O40" i="9"/>
  <c r="N40" i="9"/>
  <c r="M40" i="9"/>
  <c r="L40" i="9"/>
  <c r="K40" i="9"/>
  <c r="J40" i="9"/>
  <c r="I40" i="9"/>
  <c r="H40" i="9"/>
  <c r="G40" i="9"/>
  <c r="F40" i="9"/>
  <c r="E40" i="9"/>
  <c r="D40" i="9"/>
  <c r="C40" i="9"/>
  <c r="B40" i="9"/>
  <c r="AV39" i="9"/>
  <c r="AU39" i="9"/>
  <c r="AT39" i="9"/>
  <c r="AS39" i="9"/>
  <c r="AR39" i="9"/>
  <c r="AQ39" i="9"/>
  <c r="AP39" i="9"/>
  <c r="AO39" i="9"/>
  <c r="AN39" i="9"/>
  <c r="AM39" i="9"/>
  <c r="AL39" i="9"/>
  <c r="AK39" i="9"/>
  <c r="AJ39" i="9"/>
  <c r="AI39" i="9"/>
  <c r="AH39" i="9"/>
  <c r="AG39" i="9"/>
  <c r="AF39" i="9"/>
  <c r="AE39" i="9"/>
  <c r="AD39" i="9"/>
  <c r="AC39" i="9"/>
  <c r="AB39" i="9"/>
  <c r="AA39" i="9"/>
  <c r="Z39" i="9"/>
  <c r="Y39" i="9"/>
  <c r="X39" i="9"/>
  <c r="W39" i="9"/>
  <c r="V39" i="9"/>
  <c r="U39" i="9"/>
  <c r="T39" i="9"/>
  <c r="S39" i="9"/>
  <c r="R39" i="9"/>
  <c r="Q39" i="9"/>
  <c r="P39" i="9"/>
  <c r="O39" i="9"/>
  <c r="N39" i="9"/>
  <c r="M39" i="9"/>
  <c r="L39" i="9"/>
  <c r="K39" i="9"/>
  <c r="J39" i="9"/>
  <c r="I39" i="9"/>
  <c r="H39" i="9"/>
  <c r="G39" i="9"/>
  <c r="F39" i="9"/>
  <c r="E39" i="9"/>
  <c r="D39" i="9"/>
  <c r="C39" i="9"/>
  <c r="B39" i="9"/>
  <c r="AV38" i="9"/>
  <c r="AU38" i="9"/>
  <c r="AT38" i="9"/>
  <c r="AS38" i="9"/>
  <c r="AR38" i="9"/>
  <c r="AQ38" i="9"/>
  <c r="AP38" i="9"/>
  <c r="AO38" i="9"/>
  <c r="AN38" i="9"/>
  <c r="AM38" i="9"/>
  <c r="AL38" i="9"/>
  <c r="AK38" i="9"/>
  <c r="AJ38" i="9"/>
  <c r="AI38" i="9"/>
  <c r="AH38" i="9"/>
  <c r="AG38" i="9"/>
  <c r="AF38" i="9"/>
  <c r="AE38" i="9"/>
  <c r="AD38" i="9"/>
  <c r="AC38" i="9"/>
  <c r="AB38" i="9"/>
  <c r="AA38" i="9"/>
  <c r="Z38" i="9"/>
  <c r="Y38" i="9"/>
  <c r="X38" i="9"/>
  <c r="W38" i="9"/>
  <c r="V38" i="9"/>
  <c r="U38" i="9"/>
  <c r="T38" i="9"/>
  <c r="S38" i="9"/>
  <c r="R38" i="9"/>
  <c r="Q38" i="9"/>
  <c r="P38" i="9"/>
  <c r="O38" i="9"/>
  <c r="N38" i="9"/>
  <c r="M38" i="9"/>
  <c r="L38" i="9"/>
  <c r="K38" i="9"/>
  <c r="J38" i="9"/>
  <c r="I38" i="9"/>
  <c r="H38" i="9"/>
  <c r="G38" i="9"/>
  <c r="F38" i="9"/>
  <c r="E38" i="9"/>
  <c r="D38" i="9"/>
  <c r="C38" i="9"/>
  <c r="B38" i="9"/>
  <c r="AV37" i="9"/>
  <c r="AU37" i="9"/>
  <c r="AT37" i="9"/>
  <c r="AS37" i="9"/>
  <c r="AR37" i="9"/>
  <c r="AQ37" i="9"/>
  <c r="AP37" i="9"/>
  <c r="AO37" i="9"/>
  <c r="AN37" i="9"/>
  <c r="AM37" i="9"/>
  <c r="AL37" i="9"/>
  <c r="AK37" i="9"/>
  <c r="AJ37" i="9"/>
  <c r="AI37" i="9"/>
  <c r="AH37" i="9"/>
  <c r="AG37" i="9"/>
  <c r="AF37" i="9"/>
  <c r="AE37" i="9"/>
  <c r="AD37" i="9"/>
  <c r="AC37" i="9"/>
  <c r="AB37" i="9"/>
  <c r="AA37" i="9"/>
  <c r="Z37" i="9"/>
  <c r="Y37" i="9"/>
  <c r="X37" i="9"/>
  <c r="W37" i="9"/>
  <c r="V37" i="9"/>
  <c r="U37" i="9"/>
  <c r="T37" i="9"/>
  <c r="S37" i="9"/>
  <c r="R37" i="9"/>
  <c r="Q37" i="9"/>
  <c r="P37" i="9"/>
  <c r="O37" i="9"/>
  <c r="N37" i="9"/>
  <c r="M37" i="9"/>
  <c r="L37" i="9"/>
  <c r="K37" i="9"/>
  <c r="J37" i="9"/>
  <c r="I37" i="9"/>
  <c r="H37" i="9"/>
  <c r="G37" i="9"/>
  <c r="F37" i="9"/>
  <c r="E37" i="9"/>
  <c r="D37" i="9"/>
  <c r="C37" i="9"/>
  <c r="B37" i="9"/>
  <c r="AV36" i="9"/>
  <c r="AU36" i="9"/>
  <c r="AT36" i="9"/>
  <c r="AS36" i="9"/>
  <c r="AR36" i="9"/>
  <c r="AQ36" i="9"/>
  <c r="AP36" i="9"/>
  <c r="AO36" i="9"/>
  <c r="AN36" i="9"/>
  <c r="AM36" i="9"/>
  <c r="AL36" i="9"/>
  <c r="AK36" i="9"/>
  <c r="AJ36" i="9"/>
  <c r="AI36" i="9"/>
  <c r="AH36" i="9"/>
  <c r="AG36" i="9"/>
  <c r="AF36" i="9"/>
  <c r="AE36" i="9"/>
  <c r="AD36" i="9"/>
  <c r="AC36" i="9"/>
  <c r="AB36" i="9"/>
  <c r="AA36" i="9"/>
  <c r="Z36" i="9"/>
  <c r="Y36" i="9"/>
  <c r="X36" i="9"/>
  <c r="W36" i="9"/>
  <c r="V36" i="9"/>
  <c r="U36" i="9"/>
  <c r="T36" i="9"/>
  <c r="S36" i="9"/>
  <c r="R36" i="9"/>
  <c r="Q36" i="9"/>
  <c r="P36" i="9"/>
  <c r="O36" i="9"/>
  <c r="N36" i="9"/>
  <c r="M36" i="9"/>
  <c r="L36" i="9"/>
  <c r="K36" i="9"/>
  <c r="J36" i="9"/>
  <c r="I36" i="9"/>
  <c r="H36" i="9"/>
  <c r="G36" i="9"/>
  <c r="F36" i="9"/>
  <c r="E36" i="9"/>
  <c r="D36" i="9"/>
  <c r="C36" i="9"/>
  <c r="B36" i="9"/>
  <c r="AV35" i="9"/>
  <c r="AU35" i="9"/>
  <c r="AT35" i="9"/>
  <c r="AS35" i="9"/>
  <c r="AR35" i="9"/>
  <c r="AQ35" i="9"/>
  <c r="AP35" i="9"/>
  <c r="AO35" i="9"/>
  <c r="AN35" i="9"/>
  <c r="AM35" i="9"/>
  <c r="AL35" i="9"/>
  <c r="AK35" i="9"/>
  <c r="AJ35" i="9"/>
  <c r="AI35" i="9"/>
  <c r="AH35" i="9"/>
  <c r="AG35" i="9"/>
  <c r="AF35" i="9"/>
  <c r="AE35" i="9"/>
  <c r="AD35" i="9"/>
  <c r="AC35" i="9"/>
  <c r="AB35" i="9"/>
  <c r="AA35" i="9"/>
  <c r="Z35" i="9"/>
  <c r="Y35" i="9"/>
  <c r="X35" i="9"/>
  <c r="W35" i="9"/>
  <c r="V35" i="9"/>
  <c r="U35" i="9"/>
  <c r="T35" i="9"/>
  <c r="S35" i="9"/>
  <c r="R35" i="9"/>
  <c r="Q35" i="9"/>
  <c r="P35" i="9"/>
  <c r="O35" i="9"/>
  <c r="N35" i="9"/>
  <c r="M35" i="9"/>
  <c r="L35" i="9"/>
  <c r="K35" i="9"/>
  <c r="J35" i="9"/>
  <c r="I35" i="9"/>
  <c r="H35" i="9"/>
  <c r="G35" i="9"/>
  <c r="F35" i="9"/>
  <c r="E35" i="9"/>
  <c r="D35" i="9"/>
  <c r="C35" i="9"/>
  <c r="B35" i="9"/>
  <c r="AV34" i="9"/>
  <c r="AU34" i="9"/>
  <c r="AT34" i="9"/>
  <c r="AS34" i="9"/>
  <c r="AR34" i="9"/>
  <c r="AQ34" i="9"/>
  <c r="AP34" i="9"/>
  <c r="AO34" i="9"/>
  <c r="AN34" i="9"/>
  <c r="AM34" i="9"/>
  <c r="AL34" i="9"/>
  <c r="AK34" i="9"/>
  <c r="AJ34" i="9"/>
  <c r="AI34" i="9"/>
  <c r="AH34" i="9"/>
  <c r="AG34" i="9"/>
  <c r="AF34" i="9"/>
  <c r="AE34" i="9"/>
  <c r="AD34" i="9"/>
  <c r="AC34" i="9"/>
  <c r="AB34" i="9"/>
  <c r="AA34" i="9"/>
  <c r="Z34" i="9"/>
  <c r="Y34" i="9"/>
  <c r="X34" i="9"/>
  <c r="W34" i="9"/>
  <c r="V34" i="9"/>
  <c r="U34" i="9"/>
  <c r="T34" i="9"/>
  <c r="S34" i="9"/>
  <c r="R34" i="9"/>
  <c r="Q34" i="9"/>
  <c r="P34" i="9"/>
  <c r="O34" i="9"/>
  <c r="N34" i="9"/>
  <c r="M34" i="9"/>
  <c r="L34" i="9"/>
  <c r="K34" i="9"/>
  <c r="J34" i="9"/>
  <c r="I34" i="9"/>
  <c r="H34" i="9"/>
  <c r="G34" i="9"/>
  <c r="F34" i="9"/>
  <c r="E34" i="9"/>
  <c r="D34" i="9"/>
  <c r="C34" i="9"/>
  <c r="B34" i="9"/>
  <c r="AV33" i="9"/>
  <c r="AU33" i="9"/>
  <c r="AT33" i="9"/>
  <c r="AS33" i="9"/>
  <c r="AR33" i="9"/>
  <c r="AQ33" i="9"/>
  <c r="AP33" i="9"/>
  <c r="AO33" i="9"/>
  <c r="AN33" i="9"/>
  <c r="AM33" i="9"/>
  <c r="AL33" i="9"/>
  <c r="AK33" i="9"/>
  <c r="AJ33" i="9"/>
  <c r="AI33" i="9"/>
  <c r="AH33" i="9"/>
  <c r="AG33" i="9"/>
  <c r="AF33" i="9"/>
  <c r="AE33" i="9"/>
  <c r="AD33" i="9"/>
  <c r="AC33" i="9"/>
  <c r="AB33" i="9"/>
  <c r="AA33" i="9"/>
  <c r="Z33" i="9"/>
  <c r="Y33" i="9"/>
  <c r="X33" i="9"/>
  <c r="W33" i="9"/>
  <c r="V33" i="9"/>
  <c r="U33" i="9"/>
  <c r="T33" i="9"/>
  <c r="S33" i="9"/>
  <c r="R33" i="9"/>
  <c r="Q33" i="9"/>
  <c r="P33" i="9"/>
  <c r="O33" i="9"/>
  <c r="N33" i="9"/>
  <c r="M33" i="9"/>
  <c r="L33" i="9"/>
  <c r="K33" i="9"/>
  <c r="J33" i="9"/>
  <c r="I33" i="9"/>
  <c r="H33" i="9"/>
  <c r="G33" i="9"/>
  <c r="F33" i="9"/>
  <c r="E33" i="9"/>
  <c r="D33" i="9"/>
  <c r="C33" i="9"/>
  <c r="B33" i="9"/>
  <c r="AV32" i="9"/>
  <c r="AU32" i="9"/>
  <c r="AT32" i="9"/>
  <c r="AS32" i="9"/>
  <c r="AR32" i="9"/>
  <c r="AQ32" i="9"/>
  <c r="AP32" i="9"/>
  <c r="AO32" i="9"/>
  <c r="AN32" i="9"/>
  <c r="AM32" i="9"/>
  <c r="AL32" i="9"/>
  <c r="AK32" i="9"/>
  <c r="AJ32" i="9"/>
  <c r="AI32" i="9"/>
  <c r="AH32" i="9"/>
  <c r="AG32" i="9"/>
  <c r="AF32" i="9"/>
  <c r="AE32" i="9"/>
  <c r="AD32" i="9"/>
  <c r="AC32" i="9"/>
  <c r="AB32" i="9"/>
  <c r="AA32" i="9"/>
  <c r="Z32" i="9"/>
  <c r="Y32" i="9"/>
  <c r="X32" i="9"/>
  <c r="W32" i="9"/>
  <c r="V32" i="9"/>
  <c r="U32" i="9"/>
  <c r="T32" i="9"/>
  <c r="S32" i="9"/>
  <c r="R32" i="9"/>
  <c r="Q32" i="9"/>
  <c r="P32" i="9"/>
  <c r="O32" i="9"/>
  <c r="N32" i="9"/>
  <c r="M32" i="9"/>
  <c r="L32" i="9"/>
  <c r="K32" i="9"/>
  <c r="J32" i="9"/>
  <c r="I32" i="9"/>
  <c r="H32" i="9"/>
  <c r="G32" i="9"/>
  <c r="F32" i="9"/>
  <c r="E32" i="9"/>
  <c r="D32" i="9"/>
  <c r="C32" i="9"/>
  <c r="B32" i="9"/>
  <c r="AV31" i="9"/>
  <c r="AU31" i="9"/>
  <c r="AT31" i="9"/>
  <c r="AS31" i="9"/>
  <c r="AR31" i="9"/>
  <c r="AQ31" i="9"/>
  <c r="AP31" i="9"/>
  <c r="AO31" i="9"/>
  <c r="AN31" i="9"/>
  <c r="AM31" i="9"/>
  <c r="AL31" i="9"/>
  <c r="AK31" i="9"/>
  <c r="AJ31" i="9"/>
  <c r="AI31" i="9"/>
  <c r="AH31" i="9"/>
  <c r="AG31" i="9"/>
  <c r="AF31" i="9"/>
  <c r="AE31" i="9"/>
  <c r="AD31" i="9"/>
  <c r="AC31" i="9"/>
  <c r="AB31" i="9"/>
  <c r="AA31" i="9"/>
  <c r="Z31" i="9"/>
  <c r="Y31" i="9"/>
  <c r="X31" i="9"/>
  <c r="W31" i="9"/>
  <c r="V31" i="9"/>
  <c r="U31" i="9"/>
  <c r="T31" i="9"/>
  <c r="S31" i="9"/>
  <c r="R31" i="9"/>
  <c r="Q31" i="9"/>
  <c r="P31" i="9"/>
  <c r="O31" i="9"/>
  <c r="N31" i="9"/>
  <c r="M31" i="9"/>
  <c r="L31" i="9"/>
  <c r="K31" i="9"/>
  <c r="J31" i="9"/>
  <c r="I31" i="9"/>
  <c r="H31" i="9"/>
  <c r="G31" i="9"/>
  <c r="F31" i="9"/>
  <c r="E31" i="9"/>
  <c r="D31" i="9"/>
  <c r="C31" i="9"/>
  <c r="B31" i="9"/>
  <c r="AV30" i="9"/>
  <c r="AU30" i="9"/>
  <c r="AT30" i="9"/>
  <c r="AS30" i="9"/>
  <c r="AR30" i="9"/>
  <c r="AQ30" i="9"/>
  <c r="AP30" i="9"/>
  <c r="AO30" i="9"/>
  <c r="AN30" i="9"/>
  <c r="AM30" i="9"/>
  <c r="AL30" i="9"/>
  <c r="AK30" i="9"/>
  <c r="AJ30" i="9"/>
  <c r="AI30" i="9"/>
  <c r="AH30" i="9"/>
  <c r="AG30" i="9"/>
  <c r="AF30" i="9"/>
  <c r="AE30" i="9"/>
  <c r="AD30" i="9"/>
  <c r="AC30" i="9"/>
  <c r="AB30" i="9"/>
  <c r="AA30" i="9"/>
  <c r="Z30" i="9"/>
  <c r="Y30" i="9"/>
  <c r="X30" i="9"/>
  <c r="W30" i="9"/>
  <c r="V30" i="9"/>
  <c r="U30" i="9"/>
  <c r="T30" i="9"/>
  <c r="S30" i="9"/>
  <c r="R30" i="9"/>
  <c r="Q30" i="9"/>
  <c r="P30" i="9"/>
  <c r="O30" i="9"/>
  <c r="N30" i="9"/>
  <c r="M30" i="9"/>
  <c r="L30" i="9"/>
  <c r="K30" i="9"/>
  <c r="J30" i="9"/>
  <c r="I30" i="9"/>
  <c r="H30" i="9"/>
  <c r="G30" i="9"/>
  <c r="F30" i="9"/>
  <c r="E30" i="9"/>
  <c r="D30" i="9"/>
  <c r="C30" i="9"/>
  <c r="B30" i="9"/>
  <c r="AV29" i="9"/>
  <c r="AU29" i="9"/>
  <c r="AT29" i="9"/>
  <c r="AS29" i="9"/>
  <c r="AR29" i="9"/>
  <c r="AQ29" i="9"/>
  <c r="AP29" i="9"/>
  <c r="AO29" i="9"/>
  <c r="AN29" i="9"/>
  <c r="AM29" i="9"/>
  <c r="AL29" i="9"/>
  <c r="AK29" i="9"/>
  <c r="AJ29" i="9"/>
  <c r="AI29" i="9"/>
  <c r="AH29" i="9"/>
  <c r="AG29" i="9"/>
  <c r="AF29" i="9"/>
  <c r="AE29" i="9"/>
  <c r="AD29" i="9"/>
  <c r="AC29" i="9"/>
  <c r="AB29" i="9"/>
  <c r="AA29" i="9"/>
  <c r="Z29" i="9"/>
  <c r="Y29" i="9"/>
  <c r="X29" i="9"/>
  <c r="W29" i="9"/>
  <c r="V29" i="9"/>
  <c r="U29" i="9"/>
  <c r="T29" i="9"/>
  <c r="S29" i="9"/>
  <c r="R29" i="9"/>
  <c r="Q29" i="9"/>
  <c r="P29" i="9"/>
  <c r="O29" i="9"/>
  <c r="N29" i="9"/>
  <c r="M29" i="9"/>
  <c r="L29" i="9"/>
  <c r="K29" i="9"/>
  <c r="J29" i="9"/>
  <c r="I29" i="9"/>
  <c r="H29" i="9"/>
  <c r="G29" i="9"/>
  <c r="F29" i="9"/>
  <c r="E29" i="9"/>
  <c r="D29" i="9"/>
  <c r="C29" i="9"/>
  <c r="B29" i="9"/>
  <c r="AV28" i="9"/>
  <c r="AU28" i="9"/>
  <c r="AT28" i="9"/>
  <c r="AS28" i="9"/>
  <c r="AR28" i="9"/>
  <c r="AQ28" i="9"/>
  <c r="AP28" i="9"/>
  <c r="AO28" i="9"/>
  <c r="AN28" i="9"/>
  <c r="AM28" i="9"/>
  <c r="AL28" i="9"/>
  <c r="AK28" i="9"/>
  <c r="AJ28" i="9"/>
  <c r="AI28" i="9"/>
  <c r="AH28" i="9"/>
  <c r="AG28" i="9"/>
  <c r="AF28" i="9"/>
  <c r="AE28" i="9"/>
  <c r="AD28" i="9"/>
  <c r="AC28" i="9"/>
  <c r="AB28" i="9"/>
  <c r="AA28" i="9"/>
  <c r="Z28" i="9"/>
  <c r="Y28" i="9"/>
  <c r="X28" i="9"/>
  <c r="W28" i="9"/>
  <c r="V28" i="9"/>
  <c r="U28" i="9"/>
  <c r="T28" i="9"/>
  <c r="S28" i="9"/>
  <c r="R28" i="9"/>
  <c r="Q28" i="9"/>
  <c r="P28" i="9"/>
  <c r="O28" i="9"/>
  <c r="N28" i="9"/>
  <c r="M28" i="9"/>
  <c r="L28" i="9"/>
  <c r="K28" i="9"/>
  <c r="J28" i="9"/>
  <c r="I28" i="9"/>
  <c r="H28" i="9"/>
  <c r="G28" i="9"/>
  <c r="F28" i="9"/>
  <c r="E28" i="9"/>
  <c r="D28" i="9"/>
  <c r="C28" i="9"/>
  <c r="B28" i="9"/>
  <c r="AV27" i="9"/>
  <c r="AU27" i="9"/>
  <c r="AT27" i="9"/>
  <c r="AS27" i="9"/>
  <c r="AR27" i="9"/>
  <c r="AQ27" i="9"/>
  <c r="AP27" i="9"/>
  <c r="AO27" i="9"/>
  <c r="AN27" i="9"/>
  <c r="AM27" i="9"/>
  <c r="AL27" i="9"/>
  <c r="AK27" i="9"/>
  <c r="AJ27" i="9"/>
  <c r="AI27" i="9"/>
  <c r="AH27" i="9"/>
  <c r="AG27" i="9"/>
  <c r="AF27" i="9"/>
  <c r="AE27" i="9"/>
  <c r="AD27" i="9"/>
  <c r="AC27" i="9"/>
  <c r="AB27" i="9"/>
  <c r="AA27" i="9"/>
  <c r="Z27" i="9"/>
  <c r="Y27" i="9"/>
  <c r="X27" i="9"/>
  <c r="W27" i="9"/>
  <c r="V27" i="9"/>
  <c r="U27" i="9"/>
  <c r="T27" i="9"/>
  <c r="S27" i="9"/>
  <c r="R27" i="9"/>
  <c r="Q27" i="9"/>
  <c r="P27" i="9"/>
  <c r="O27" i="9"/>
  <c r="N27" i="9"/>
  <c r="M27" i="9"/>
  <c r="L27" i="9"/>
  <c r="K27" i="9"/>
  <c r="J27" i="9"/>
  <c r="I27" i="9"/>
  <c r="H27" i="9"/>
  <c r="G27" i="9"/>
  <c r="F27" i="9"/>
  <c r="E27" i="9"/>
  <c r="D27" i="9"/>
  <c r="C27" i="9"/>
  <c r="B27" i="9"/>
  <c r="AV26" i="9"/>
  <c r="AU26" i="9"/>
  <c r="AU11" i="9" s="1"/>
  <c r="AT26" i="9"/>
  <c r="AS26" i="9"/>
  <c r="AS11" i="9" s="1"/>
  <c r="AR26" i="9"/>
  <c r="AQ26" i="9"/>
  <c r="AQ11" i="9" s="1"/>
  <c r="AP26" i="9"/>
  <c r="AO26" i="9"/>
  <c r="AO11" i="9" s="1"/>
  <c r="AN26" i="9"/>
  <c r="AM26" i="9"/>
  <c r="AM11" i="9" s="1"/>
  <c r="AL26" i="9"/>
  <c r="AK26" i="9"/>
  <c r="AK11" i="9" s="1"/>
  <c r="AJ26" i="9"/>
  <c r="AI26" i="9"/>
  <c r="AI11" i="9" s="1"/>
  <c r="AH26" i="9"/>
  <c r="AG26" i="9"/>
  <c r="AG11" i="9" s="1"/>
  <c r="AF26" i="9"/>
  <c r="AE26" i="9"/>
  <c r="AE11" i="9" s="1"/>
  <c r="AD26" i="9"/>
  <c r="AC26" i="9"/>
  <c r="AC11" i="9" s="1"/>
  <c r="AB26" i="9"/>
  <c r="AA26" i="9"/>
  <c r="AA11" i="9" s="1"/>
  <c r="Z26" i="9"/>
  <c r="Y26" i="9"/>
  <c r="Y11" i="9" s="1"/>
  <c r="X26" i="9"/>
  <c r="W26" i="9"/>
  <c r="W11" i="9" s="1"/>
  <c r="V26" i="9"/>
  <c r="U26" i="9"/>
  <c r="U11" i="9" s="1"/>
  <c r="T26" i="9"/>
  <c r="S26" i="9"/>
  <c r="S11" i="9" s="1"/>
  <c r="R26" i="9"/>
  <c r="Q26" i="9"/>
  <c r="Q11" i="9" s="1"/>
  <c r="P26" i="9"/>
  <c r="O26" i="9"/>
  <c r="O11" i="9" s="1"/>
  <c r="N26" i="9"/>
  <c r="M26" i="9"/>
  <c r="M11" i="9" s="1"/>
  <c r="L26" i="9"/>
  <c r="K26" i="9"/>
  <c r="K11" i="9" s="1"/>
  <c r="J26" i="9"/>
  <c r="I26" i="9"/>
  <c r="I11" i="9" s="1"/>
  <c r="H26" i="9"/>
  <c r="G26" i="9"/>
  <c r="G11" i="9" s="1"/>
  <c r="F26" i="9"/>
  <c r="E26" i="9"/>
  <c r="E11" i="9" s="1"/>
  <c r="D26" i="9"/>
  <c r="C26" i="9"/>
  <c r="C11" i="9" s="1"/>
  <c r="B26" i="9"/>
  <c r="AV25" i="9"/>
  <c r="AV11" i="9" s="1"/>
  <c r="AU25" i="9"/>
  <c r="AT25" i="9"/>
  <c r="AS25" i="9"/>
  <c r="AR25" i="9"/>
  <c r="AR11" i="9" s="1"/>
  <c r="AQ25" i="9"/>
  <c r="AP25" i="9"/>
  <c r="AO25" i="9"/>
  <c r="AN25" i="9"/>
  <c r="AN11" i="9" s="1"/>
  <c r="AM25" i="9"/>
  <c r="AL25" i="9"/>
  <c r="AK25" i="9"/>
  <c r="AJ25" i="9"/>
  <c r="AJ11" i="9" s="1"/>
  <c r="AI25" i="9"/>
  <c r="AH25" i="9"/>
  <c r="AG25" i="9"/>
  <c r="AF25" i="9"/>
  <c r="AF11" i="9" s="1"/>
  <c r="AE25" i="9"/>
  <c r="AD25" i="9"/>
  <c r="AC25" i="9"/>
  <c r="AB25" i="9"/>
  <c r="AB11" i="9" s="1"/>
  <c r="AA25" i="9"/>
  <c r="Z25" i="9"/>
  <c r="Y25" i="9"/>
  <c r="X25" i="9"/>
  <c r="X11" i="9" s="1"/>
  <c r="W25" i="9"/>
  <c r="V25" i="9"/>
  <c r="U25" i="9"/>
  <c r="T25" i="9"/>
  <c r="T11" i="9" s="1"/>
  <c r="S25" i="9"/>
  <c r="R25" i="9"/>
  <c r="Q25" i="9"/>
  <c r="P25" i="9"/>
  <c r="P11" i="9" s="1"/>
  <c r="O25" i="9"/>
  <c r="N25" i="9"/>
  <c r="M25" i="9"/>
  <c r="L25" i="9"/>
  <c r="L11" i="9" s="1"/>
  <c r="K25" i="9"/>
  <c r="J25" i="9"/>
  <c r="I25" i="9"/>
  <c r="H25" i="9"/>
  <c r="H11" i="9" s="1"/>
  <c r="G25" i="9"/>
  <c r="F25" i="9"/>
  <c r="E25" i="9"/>
  <c r="D25" i="9"/>
  <c r="D11" i="9" s="1"/>
  <c r="C25" i="9"/>
  <c r="B25" i="9"/>
  <c r="AV23" i="9"/>
  <c r="AU23" i="9"/>
  <c r="AT23" i="9"/>
  <c r="AS23" i="9"/>
  <c r="AR23" i="9"/>
  <c r="AQ23" i="9"/>
  <c r="AP23" i="9"/>
  <c r="AO23" i="9"/>
  <c r="AN23" i="9"/>
  <c r="AM23" i="9"/>
  <c r="AL23" i="9"/>
  <c r="AK23" i="9"/>
  <c r="AJ23" i="9"/>
  <c r="AI23" i="9"/>
  <c r="AH23" i="9"/>
  <c r="AG23" i="9"/>
  <c r="AF23" i="9"/>
  <c r="AE23" i="9"/>
  <c r="AD23" i="9"/>
  <c r="AC23" i="9"/>
  <c r="AB23" i="9"/>
  <c r="AA23" i="9"/>
  <c r="Z23" i="9"/>
  <c r="Y23" i="9"/>
  <c r="X23" i="9"/>
  <c r="W23" i="9"/>
  <c r="V23" i="9"/>
  <c r="U23" i="9"/>
  <c r="T23" i="9"/>
  <c r="S23" i="9"/>
  <c r="R23" i="9"/>
  <c r="Q23" i="9"/>
  <c r="P23" i="9"/>
  <c r="O23" i="9"/>
  <c r="N23" i="9"/>
  <c r="M23" i="9"/>
  <c r="L23" i="9"/>
  <c r="K23" i="9"/>
  <c r="J23" i="9"/>
  <c r="I23" i="9"/>
  <c r="H23" i="9"/>
  <c r="G23" i="9"/>
  <c r="F23" i="9"/>
  <c r="E23" i="9"/>
  <c r="D23" i="9"/>
  <c r="C23" i="9"/>
  <c r="B23" i="9"/>
  <c r="AV22" i="9"/>
  <c r="AU22" i="9"/>
  <c r="AT22" i="9"/>
  <c r="AS22" i="9"/>
  <c r="AR22" i="9"/>
  <c r="AQ22" i="9"/>
  <c r="AP22" i="9"/>
  <c r="AO22" i="9"/>
  <c r="AN22" i="9"/>
  <c r="AM22" i="9"/>
  <c r="AL22" i="9"/>
  <c r="AK22" i="9"/>
  <c r="AJ22"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D22" i="9"/>
  <c r="C22" i="9"/>
  <c r="B22" i="9"/>
  <c r="AV21" i="9"/>
  <c r="AU21" i="9"/>
  <c r="AT21" i="9"/>
  <c r="AS21" i="9"/>
  <c r="AR21" i="9"/>
  <c r="AQ21" i="9"/>
  <c r="AP21" i="9"/>
  <c r="AO21" i="9"/>
  <c r="AN21" i="9"/>
  <c r="AM21" i="9"/>
  <c r="AL21" i="9"/>
  <c r="AK21" i="9"/>
  <c r="AJ21" i="9"/>
  <c r="AI21" i="9"/>
  <c r="AH21" i="9"/>
  <c r="AG21" i="9"/>
  <c r="AF21" i="9"/>
  <c r="AE21" i="9"/>
  <c r="AD21" i="9"/>
  <c r="AC21" i="9"/>
  <c r="AB21" i="9"/>
  <c r="AA21" i="9"/>
  <c r="Z21" i="9"/>
  <c r="Y21" i="9"/>
  <c r="X21" i="9"/>
  <c r="W21" i="9"/>
  <c r="V21" i="9"/>
  <c r="U21" i="9"/>
  <c r="T21" i="9"/>
  <c r="S21" i="9"/>
  <c r="R21" i="9"/>
  <c r="Q21" i="9"/>
  <c r="P21" i="9"/>
  <c r="O21" i="9"/>
  <c r="N21" i="9"/>
  <c r="M21" i="9"/>
  <c r="L21" i="9"/>
  <c r="K21" i="9"/>
  <c r="J21" i="9"/>
  <c r="I21" i="9"/>
  <c r="H21" i="9"/>
  <c r="G21" i="9"/>
  <c r="F21" i="9"/>
  <c r="E21" i="9"/>
  <c r="D21" i="9"/>
  <c r="C21" i="9"/>
  <c r="B21" i="9"/>
  <c r="AV20" i="9"/>
  <c r="AU20" i="9"/>
  <c r="AT20" i="9"/>
  <c r="AS20" i="9"/>
  <c r="AR20" i="9"/>
  <c r="AQ20" i="9"/>
  <c r="AP20" i="9"/>
  <c r="AO20" i="9"/>
  <c r="AN20" i="9"/>
  <c r="AM20" i="9"/>
  <c r="AL20" i="9"/>
  <c r="AK20" i="9"/>
  <c r="AJ20" i="9"/>
  <c r="AI20" i="9"/>
  <c r="AH20" i="9"/>
  <c r="AG20" i="9"/>
  <c r="AF20" i="9"/>
  <c r="AE20" i="9"/>
  <c r="AD20" i="9"/>
  <c r="AC20" i="9"/>
  <c r="AB20" i="9"/>
  <c r="AA20" i="9"/>
  <c r="Z20" i="9"/>
  <c r="Y20" i="9"/>
  <c r="X20" i="9"/>
  <c r="W20" i="9"/>
  <c r="V20" i="9"/>
  <c r="U20" i="9"/>
  <c r="T20" i="9"/>
  <c r="S20" i="9"/>
  <c r="R20" i="9"/>
  <c r="Q20" i="9"/>
  <c r="P20" i="9"/>
  <c r="O20" i="9"/>
  <c r="N20" i="9"/>
  <c r="M20" i="9"/>
  <c r="L20" i="9"/>
  <c r="K20" i="9"/>
  <c r="J20" i="9"/>
  <c r="I20" i="9"/>
  <c r="H20" i="9"/>
  <c r="G20" i="9"/>
  <c r="F20" i="9"/>
  <c r="E20" i="9"/>
  <c r="D20" i="9"/>
  <c r="C20" i="9"/>
  <c r="B20" i="9"/>
  <c r="AV19" i="9"/>
  <c r="AU19" i="9"/>
  <c r="AT19" i="9"/>
  <c r="AS19" i="9"/>
  <c r="AR19" i="9"/>
  <c r="AQ19" i="9"/>
  <c r="AP19" i="9"/>
  <c r="AO19" i="9"/>
  <c r="AN19" i="9"/>
  <c r="AM19" i="9"/>
  <c r="AL19" i="9"/>
  <c r="AK19" i="9"/>
  <c r="AJ19" i="9"/>
  <c r="AI19" i="9"/>
  <c r="AH19" i="9"/>
  <c r="AG19"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E19" i="9"/>
  <c r="D19" i="9"/>
  <c r="C19" i="9"/>
  <c r="B19" i="9"/>
  <c r="AV18" i="9"/>
  <c r="AR18" i="9"/>
  <c r="AN18" i="9"/>
  <c r="AJ18" i="9"/>
  <c r="AF18" i="9"/>
  <c r="AB18" i="9"/>
  <c r="X18" i="9"/>
  <c r="T18" i="9"/>
  <c r="P18" i="9"/>
  <c r="L18" i="9"/>
  <c r="H18" i="9"/>
  <c r="D18" i="9"/>
  <c r="AV16" i="9"/>
  <c r="AU16" i="9"/>
  <c r="AT16" i="9"/>
  <c r="AS16" i="9"/>
  <c r="AR16" i="9"/>
  <c r="AQ16" i="9"/>
  <c r="AP16" i="9"/>
  <c r="AO16" i="9"/>
  <c r="AN16" i="9"/>
  <c r="AM16" i="9"/>
  <c r="AL16" i="9"/>
  <c r="AK16" i="9"/>
  <c r="AJ16" i="9"/>
  <c r="AI16" i="9"/>
  <c r="AH16" i="9"/>
  <c r="AG16" i="9"/>
  <c r="AF16" i="9"/>
  <c r="AE16" i="9"/>
  <c r="AD16" i="9"/>
  <c r="AC16" i="9"/>
  <c r="AB16" i="9"/>
  <c r="AA16" i="9"/>
  <c r="Z16" i="9"/>
  <c r="Y16" i="9"/>
  <c r="X16" i="9"/>
  <c r="W16" i="9"/>
  <c r="V16" i="9"/>
  <c r="U16" i="9"/>
  <c r="T16" i="9"/>
  <c r="S16" i="9"/>
  <c r="R16" i="9"/>
  <c r="Q16" i="9"/>
  <c r="P16" i="9"/>
  <c r="O16" i="9"/>
  <c r="N16" i="9"/>
  <c r="M16" i="9"/>
  <c r="L16" i="9"/>
  <c r="K16" i="9"/>
  <c r="J16" i="9"/>
  <c r="I16" i="9"/>
  <c r="H16" i="9"/>
  <c r="G16" i="9"/>
  <c r="F16" i="9"/>
  <c r="E16" i="9"/>
  <c r="D16" i="9"/>
  <c r="C16" i="9"/>
  <c r="B16" i="9"/>
  <c r="AV15" i="9"/>
  <c r="AU15" i="9"/>
  <c r="AT15" i="9"/>
  <c r="AS15" i="9"/>
  <c r="AR15" i="9"/>
  <c r="AQ15" i="9"/>
  <c r="AP15" i="9"/>
  <c r="AO15" i="9"/>
  <c r="AN15" i="9"/>
  <c r="AM15" i="9"/>
  <c r="AL15" i="9"/>
  <c r="AK15" i="9"/>
  <c r="AJ15" i="9"/>
  <c r="AI15" i="9"/>
  <c r="AH15" i="9"/>
  <c r="AG15" i="9"/>
  <c r="AF15" i="9"/>
  <c r="AE15" i="9"/>
  <c r="AD15" i="9"/>
  <c r="AC15" i="9"/>
  <c r="AB15" i="9"/>
  <c r="AA15" i="9"/>
  <c r="Z15" i="9"/>
  <c r="Y15" i="9"/>
  <c r="X15" i="9"/>
  <c r="W15" i="9"/>
  <c r="V15" i="9"/>
  <c r="U15" i="9"/>
  <c r="T15" i="9"/>
  <c r="S15" i="9"/>
  <c r="R15" i="9"/>
  <c r="Q15" i="9"/>
  <c r="P15" i="9"/>
  <c r="O15" i="9"/>
  <c r="N15" i="9"/>
  <c r="M15" i="9"/>
  <c r="L15" i="9"/>
  <c r="K15" i="9"/>
  <c r="J15" i="9"/>
  <c r="I15" i="9"/>
  <c r="H15" i="9"/>
  <c r="G15" i="9"/>
  <c r="F15" i="9"/>
  <c r="E15" i="9"/>
  <c r="D15" i="9"/>
  <c r="C15" i="9"/>
  <c r="B15" i="9"/>
  <c r="AV14" i="9"/>
  <c r="AU14" i="9"/>
  <c r="AT14" i="9"/>
  <c r="AS14" i="9"/>
  <c r="AR14" i="9"/>
  <c r="AQ14" i="9"/>
  <c r="AP14" i="9"/>
  <c r="AO14" i="9"/>
  <c r="AN14" i="9"/>
  <c r="AM14" i="9"/>
  <c r="AL14" i="9"/>
  <c r="AK14" i="9"/>
  <c r="AJ14" i="9"/>
  <c r="AI14" i="9"/>
  <c r="AH14" i="9"/>
  <c r="AG14" i="9"/>
  <c r="AF14" i="9"/>
  <c r="AE14" i="9"/>
  <c r="AD14" i="9"/>
  <c r="AC14" i="9"/>
  <c r="AB14" i="9"/>
  <c r="AA14" i="9"/>
  <c r="Z14" i="9"/>
  <c r="Y14" i="9"/>
  <c r="X14" i="9"/>
  <c r="W14" i="9"/>
  <c r="V14" i="9"/>
  <c r="U14" i="9"/>
  <c r="T14" i="9"/>
  <c r="S14" i="9"/>
  <c r="R14" i="9"/>
  <c r="Q14" i="9"/>
  <c r="P14" i="9"/>
  <c r="O14" i="9"/>
  <c r="N14" i="9"/>
  <c r="M14" i="9"/>
  <c r="L14" i="9"/>
  <c r="K14" i="9"/>
  <c r="J14" i="9"/>
  <c r="I14" i="9"/>
  <c r="H14" i="9"/>
  <c r="G14" i="9"/>
  <c r="F14" i="9"/>
  <c r="E14" i="9"/>
  <c r="D14" i="9"/>
  <c r="C14" i="9"/>
  <c r="B14" i="9"/>
  <c r="AV13" i="9"/>
  <c r="AU13" i="9"/>
  <c r="AT13" i="9"/>
  <c r="AS13" i="9"/>
  <c r="AR13" i="9"/>
  <c r="AQ13" i="9"/>
  <c r="AP13" i="9"/>
  <c r="AO13" i="9"/>
  <c r="AN13" i="9"/>
  <c r="AM13" i="9"/>
  <c r="AL13" i="9"/>
  <c r="AK13" i="9"/>
  <c r="AJ13" i="9"/>
  <c r="AI13" i="9"/>
  <c r="AH13" i="9"/>
  <c r="AG13" i="9"/>
  <c r="AF13" i="9"/>
  <c r="AE13" i="9"/>
  <c r="AD13" i="9"/>
  <c r="AC13" i="9"/>
  <c r="AB13" i="9"/>
  <c r="AA13" i="9"/>
  <c r="Z13" i="9"/>
  <c r="Y13" i="9"/>
  <c r="X13" i="9"/>
  <c r="W13" i="9"/>
  <c r="V13" i="9"/>
  <c r="U13" i="9"/>
  <c r="T13" i="9"/>
  <c r="S13" i="9"/>
  <c r="R13" i="9"/>
  <c r="Q13" i="9"/>
  <c r="P13" i="9"/>
  <c r="O13" i="9"/>
  <c r="N13" i="9"/>
  <c r="M13" i="9"/>
  <c r="L13" i="9"/>
  <c r="K13" i="9"/>
  <c r="J13" i="9"/>
  <c r="I13" i="9"/>
  <c r="H13" i="9"/>
  <c r="G13" i="9"/>
  <c r="F13" i="9"/>
  <c r="E13" i="9"/>
  <c r="D13" i="9"/>
  <c r="C13" i="9"/>
  <c r="B13" i="9"/>
  <c r="AV12" i="9"/>
  <c r="AU12"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O12" i="9"/>
  <c r="N12" i="9"/>
  <c r="M12" i="9"/>
  <c r="L12" i="9"/>
  <c r="K12" i="9"/>
  <c r="J12" i="9"/>
  <c r="I12" i="9"/>
  <c r="H12" i="9"/>
  <c r="G12" i="9"/>
  <c r="F12" i="9"/>
  <c r="E12" i="9"/>
  <c r="D12" i="9"/>
  <c r="C12" i="9"/>
  <c r="B12" i="9"/>
  <c r="AT11" i="9"/>
  <c r="AT4" i="9" s="1"/>
  <c r="AP11" i="9"/>
  <c r="AP4" i="9" s="1"/>
  <c r="AL11" i="9"/>
  <c r="AL4" i="9" s="1"/>
  <c r="AH11" i="9"/>
  <c r="AH4" i="9" s="1"/>
  <c r="AD11" i="9"/>
  <c r="AD4" i="9" s="1"/>
  <c r="Z11" i="9"/>
  <c r="Z4" i="9" s="1"/>
  <c r="V11" i="9"/>
  <c r="V4" i="9" s="1"/>
  <c r="R11" i="9"/>
  <c r="R4" i="9" s="1"/>
  <c r="N11" i="9"/>
  <c r="N4" i="9" s="1"/>
  <c r="J11" i="9"/>
  <c r="J4" i="9" s="1"/>
  <c r="F11" i="9"/>
  <c r="F4" i="9" s="1"/>
  <c r="B11" i="9"/>
  <c r="B4" i="9" s="1"/>
  <c r="AV9" i="9"/>
  <c r="AU9" i="9"/>
  <c r="AT9" i="9"/>
  <c r="AS9" i="9"/>
  <c r="AR9" i="9"/>
  <c r="AQ9" i="9"/>
  <c r="AP9" i="9"/>
  <c r="AO9" i="9"/>
  <c r="AN9" i="9"/>
  <c r="AM9" i="9"/>
  <c r="AL9" i="9"/>
  <c r="AK9" i="9"/>
  <c r="AJ9" i="9"/>
  <c r="AI9" i="9"/>
  <c r="AH9" i="9"/>
  <c r="AG9" i="9"/>
  <c r="AF9" i="9"/>
  <c r="AE9" i="9"/>
  <c r="AD9" i="9"/>
  <c r="AC9" i="9"/>
  <c r="AB9" i="9"/>
  <c r="AA9" i="9"/>
  <c r="Z9" i="9"/>
  <c r="Y9" i="9"/>
  <c r="X9" i="9"/>
  <c r="W9" i="9"/>
  <c r="V9" i="9"/>
  <c r="U9" i="9"/>
  <c r="T9" i="9"/>
  <c r="S9" i="9"/>
  <c r="R9" i="9"/>
  <c r="Q9" i="9"/>
  <c r="P9" i="9"/>
  <c r="O9" i="9"/>
  <c r="N9" i="9"/>
  <c r="M9" i="9"/>
  <c r="L9" i="9"/>
  <c r="K9" i="9"/>
  <c r="J9" i="9"/>
  <c r="I9" i="9"/>
  <c r="H9" i="9"/>
  <c r="G9" i="9"/>
  <c r="F9" i="9"/>
  <c r="E9" i="9"/>
  <c r="D9" i="9"/>
  <c r="C9" i="9"/>
  <c r="B9" i="9"/>
  <c r="AV8" i="9"/>
  <c r="AU8" i="9"/>
  <c r="AT8" i="9"/>
  <c r="AS8" i="9"/>
  <c r="AR8" i="9"/>
  <c r="AQ8" i="9"/>
  <c r="AP8" i="9"/>
  <c r="AO8" i="9"/>
  <c r="AN8" i="9"/>
  <c r="AM8" i="9"/>
  <c r="AL8" i="9"/>
  <c r="AK8" i="9"/>
  <c r="AJ8" i="9"/>
  <c r="AI8" i="9"/>
  <c r="AH8" i="9"/>
  <c r="AG8" i="9"/>
  <c r="AF8" i="9"/>
  <c r="AE8" i="9"/>
  <c r="AD8" i="9"/>
  <c r="AC8" i="9"/>
  <c r="AB8" i="9"/>
  <c r="AA8" i="9"/>
  <c r="Z8" i="9"/>
  <c r="Y8" i="9"/>
  <c r="X8" i="9"/>
  <c r="W8" i="9"/>
  <c r="V8" i="9"/>
  <c r="U8" i="9"/>
  <c r="T8" i="9"/>
  <c r="S8" i="9"/>
  <c r="R8" i="9"/>
  <c r="Q8" i="9"/>
  <c r="P8" i="9"/>
  <c r="O8" i="9"/>
  <c r="N8" i="9"/>
  <c r="M8" i="9"/>
  <c r="L8" i="9"/>
  <c r="K8" i="9"/>
  <c r="J8" i="9"/>
  <c r="I8" i="9"/>
  <c r="H8" i="9"/>
  <c r="G8" i="9"/>
  <c r="F8" i="9"/>
  <c r="E8" i="9"/>
  <c r="D8" i="9"/>
  <c r="C8" i="9"/>
  <c r="B8"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C7" i="9"/>
  <c r="B7" i="9"/>
  <c r="AV6" i="9"/>
  <c r="AU6" i="9"/>
  <c r="AT6" i="9"/>
  <c r="AS6" i="9"/>
  <c r="AR6" i="9"/>
  <c r="AQ6" i="9"/>
  <c r="AP6" i="9"/>
  <c r="AO6" i="9"/>
  <c r="AN6" i="9"/>
  <c r="AM6" i="9"/>
  <c r="AL6" i="9"/>
  <c r="AK6" i="9"/>
  <c r="AJ6" i="9"/>
  <c r="AI6" i="9"/>
  <c r="AH6" i="9"/>
  <c r="AG6" i="9"/>
  <c r="AF6" i="9"/>
  <c r="AE6" i="9"/>
  <c r="AD6" i="9"/>
  <c r="AC6" i="9"/>
  <c r="AB6" i="9"/>
  <c r="AA6" i="9"/>
  <c r="Z6" i="9"/>
  <c r="Y6" i="9"/>
  <c r="X6" i="9"/>
  <c r="W6" i="9"/>
  <c r="V6" i="9"/>
  <c r="U6" i="9"/>
  <c r="T6" i="9"/>
  <c r="S6" i="9"/>
  <c r="R6" i="9"/>
  <c r="Q6" i="9"/>
  <c r="P6" i="9"/>
  <c r="O6" i="9"/>
  <c r="N6" i="9"/>
  <c r="M6" i="9"/>
  <c r="L6" i="9"/>
  <c r="K6" i="9"/>
  <c r="J6" i="9"/>
  <c r="I6" i="9"/>
  <c r="H6" i="9"/>
  <c r="G6" i="9"/>
  <c r="F6" i="9"/>
  <c r="E6" i="9"/>
  <c r="D6" i="9"/>
  <c r="C6" i="9"/>
  <c r="B6" i="9"/>
  <c r="AV5" i="9"/>
  <c r="AU5" i="9"/>
  <c r="AT5" i="9"/>
  <c r="AS5" i="9"/>
  <c r="AR5" i="9"/>
  <c r="AQ5" i="9"/>
  <c r="AP5" i="9"/>
  <c r="AO5" i="9"/>
  <c r="AN5" i="9"/>
  <c r="AM5" i="9"/>
  <c r="AL5" i="9"/>
  <c r="AK5" i="9"/>
  <c r="AJ5" i="9"/>
  <c r="AI5" i="9"/>
  <c r="AH5" i="9"/>
  <c r="AG5" i="9"/>
  <c r="AF5" i="9"/>
  <c r="AE5" i="9"/>
  <c r="AD5" i="9"/>
  <c r="AC5" i="9"/>
  <c r="AB5" i="9"/>
  <c r="AA5" i="9"/>
  <c r="Z5" i="9"/>
  <c r="Y5" i="9"/>
  <c r="X5" i="9"/>
  <c r="W5" i="9"/>
  <c r="V5" i="9"/>
  <c r="U5" i="9"/>
  <c r="T5" i="9"/>
  <c r="S5" i="9"/>
  <c r="R5" i="9"/>
  <c r="Q5" i="9"/>
  <c r="P5" i="9"/>
  <c r="O5" i="9"/>
  <c r="N5" i="9"/>
  <c r="M5" i="9"/>
  <c r="L5" i="9"/>
  <c r="K5" i="9"/>
  <c r="J5" i="9"/>
  <c r="I5" i="9"/>
  <c r="H5" i="9"/>
  <c r="G5" i="9"/>
  <c r="F5" i="9"/>
  <c r="E5" i="9"/>
  <c r="D5" i="9"/>
  <c r="C5" i="9"/>
  <c r="B5" i="9"/>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T64" i="8"/>
  <c r="S64" i="8"/>
  <c r="R64" i="8"/>
  <c r="Q64" i="8"/>
  <c r="P64" i="8"/>
  <c r="O64" i="8"/>
  <c r="N64" i="8"/>
  <c r="M64" i="8"/>
  <c r="L64" i="8"/>
  <c r="K64" i="8"/>
  <c r="J64" i="8"/>
  <c r="I64" i="8"/>
  <c r="H64" i="8"/>
  <c r="G64" i="8"/>
  <c r="F64" i="8"/>
  <c r="E64" i="8"/>
  <c r="D64" i="8"/>
  <c r="C64" i="8"/>
  <c r="B64" i="8"/>
  <c r="AV63" i="8"/>
  <c r="AU63" i="8"/>
  <c r="AT63" i="8"/>
  <c r="AS63" i="8"/>
  <c r="AR63" i="8"/>
  <c r="AQ63" i="8"/>
  <c r="AP63" i="8"/>
  <c r="AO63" i="8"/>
  <c r="AN63" i="8"/>
  <c r="AM63" i="8"/>
  <c r="AL63" i="8"/>
  <c r="AK63" i="8"/>
  <c r="AJ63" i="8"/>
  <c r="AI63" i="8"/>
  <c r="AH63" i="8"/>
  <c r="AG63" i="8"/>
  <c r="AF63" i="8"/>
  <c r="AE63" i="8"/>
  <c r="AD63" i="8"/>
  <c r="AC63" i="8"/>
  <c r="AB63" i="8"/>
  <c r="AA63" i="8"/>
  <c r="Z63" i="8"/>
  <c r="Y63" i="8"/>
  <c r="X63" i="8"/>
  <c r="W63" i="8"/>
  <c r="V63" i="8"/>
  <c r="U63" i="8"/>
  <c r="T63" i="8"/>
  <c r="S63" i="8"/>
  <c r="R63" i="8"/>
  <c r="Q63" i="8"/>
  <c r="P63" i="8"/>
  <c r="O63" i="8"/>
  <c r="N63" i="8"/>
  <c r="M63" i="8"/>
  <c r="L63" i="8"/>
  <c r="K63" i="8"/>
  <c r="J63" i="8"/>
  <c r="I63" i="8"/>
  <c r="H63" i="8"/>
  <c r="G63" i="8"/>
  <c r="F63" i="8"/>
  <c r="E63" i="8"/>
  <c r="D63" i="8"/>
  <c r="C63" i="8"/>
  <c r="B63"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T62" i="8"/>
  <c r="S62" i="8"/>
  <c r="R62" i="8"/>
  <c r="Q62" i="8"/>
  <c r="P62" i="8"/>
  <c r="O62" i="8"/>
  <c r="N62" i="8"/>
  <c r="M62" i="8"/>
  <c r="L62" i="8"/>
  <c r="K62" i="8"/>
  <c r="J62" i="8"/>
  <c r="I62" i="8"/>
  <c r="H62" i="8"/>
  <c r="G62" i="8"/>
  <c r="F62" i="8"/>
  <c r="E62" i="8"/>
  <c r="D62" i="8"/>
  <c r="C62" i="8"/>
  <c r="B62" i="8"/>
  <c r="AV61" i="8"/>
  <c r="AU61" i="8"/>
  <c r="AT61" i="8"/>
  <c r="AS61" i="8"/>
  <c r="AR61" i="8"/>
  <c r="AQ61" i="8"/>
  <c r="AP61" i="8"/>
  <c r="AO61" i="8"/>
  <c r="AN61" i="8"/>
  <c r="AM61" i="8"/>
  <c r="AL61" i="8"/>
  <c r="AK61" i="8"/>
  <c r="AJ61" i="8"/>
  <c r="AI61" i="8"/>
  <c r="AH61" i="8"/>
  <c r="AG61" i="8"/>
  <c r="AF61" i="8"/>
  <c r="AE61" i="8"/>
  <c r="AD61" i="8"/>
  <c r="AC61" i="8"/>
  <c r="AB61" i="8"/>
  <c r="AA61" i="8"/>
  <c r="Z61" i="8"/>
  <c r="Y61" i="8"/>
  <c r="X61" i="8"/>
  <c r="W61" i="8"/>
  <c r="V61" i="8"/>
  <c r="U61" i="8"/>
  <c r="T61" i="8"/>
  <c r="S61" i="8"/>
  <c r="R61" i="8"/>
  <c r="Q61" i="8"/>
  <c r="P61" i="8"/>
  <c r="O61" i="8"/>
  <c r="N61" i="8"/>
  <c r="M61" i="8"/>
  <c r="L61" i="8"/>
  <c r="K61" i="8"/>
  <c r="J61" i="8"/>
  <c r="I61" i="8"/>
  <c r="H61" i="8"/>
  <c r="G61" i="8"/>
  <c r="F61" i="8"/>
  <c r="E61" i="8"/>
  <c r="D61" i="8"/>
  <c r="C61" i="8"/>
  <c r="B61"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R60" i="8"/>
  <c r="Q60" i="8"/>
  <c r="P60" i="8"/>
  <c r="O60" i="8"/>
  <c r="N60" i="8"/>
  <c r="M60" i="8"/>
  <c r="L60" i="8"/>
  <c r="K60" i="8"/>
  <c r="J60" i="8"/>
  <c r="I60" i="8"/>
  <c r="H60" i="8"/>
  <c r="G60" i="8"/>
  <c r="F60" i="8"/>
  <c r="E60" i="8"/>
  <c r="D60" i="8"/>
  <c r="C60" i="8"/>
  <c r="B60"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R59" i="8"/>
  <c r="Q59" i="8"/>
  <c r="P59" i="8"/>
  <c r="O59" i="8"/>
  <c r="N59" i="8"/>
  <c r="M59" i="8"/>
  <c r="L59" i="8"/>
  <c r="K59" i="8"/>
  <c r="J59" i="8"/>
  <c r="I59" i="8"/>
  <c r="H59" i="8"/>
  <c r="G59" i="8"/>
  <c r="F59" i="8"/>
  <c r="E59" i="8"/>
  <c r="D59" i="8"/>
  <c r="C59" i="8"/>
  <c r="B59" i="8"/>
  <c r="AV58" i="8"/>
  <c r="AU58" i="8"/>
  <c r="AT58" i="8"/>
  <c r="AS58" i="8"/>
  <c r="AR58" i="8"/>
  <c r="AQ58" i="8"/>
  <c r="AP58" i="8"/>
  <c r="AO58" i="8"/>
  <c r="AN58" i="8"/>
  <c r="AM58" i="8"/>
  <c r="AL58" i="8"/>
  <c r="AK58" i="8"/>
  <c r="AJ58" i="8"/>
  <c r="AI58" i="8"/>
  <c r="AH58" i="8"/>
  <c r="AG58" i="8"/>
  <c r="AF58" i="8"/>
  <c r="AE58" i="8"/>
  <c r="AD58" i="8"/>
  <c r="AC58" i="8"/>
  <c r="AB58" i="8"/>
  <c r="AA58" i="8"/>
  <c r="Z58" i="8"/>
  <c r="Y58" i="8"/>
  <c r="X58" i="8"/>
  <c r="W58" i="8"/>
  <c r="V58" i="8"/>
  <c r="U58" i="8"/>
  <c r="T58" i="8"/>
  <c r="S58" i="8"/>
  <c r="R58" i="8"/>
  <c r="Q58" i="8"/>
  <c r="P58" i="8"/>
  <c r="O58" i="8"/>
  <c r="N58" i="8"/>
  <c r="M58" i="8"/>
  <c r="L58" i="8"/>
  <c r="K58" i="8"/>
  <c r="J58" i="8"/>
  <c r="I58" i="8"/>
  <c r="H58" i="8"/>
  <c r="G58" i="8"/>
  <c r="F58" i="8"/>
  <c r="E58" i="8"/>
  <c r="D58" i="8"/>
  <c r="C58" i="8"/>
  <c r="B58"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R57" i="8"/>
  <c r="Q57" i="8"/>
  <c r="P57" i="8"/>
  <c r="O57" i="8"/>
  <c r="N57" i="8"/>
  <c r="M57" i="8"/>
  <c r="L57" i="8"/>
  <c r="K57" i="8"/>
  <c r="J57" i="8"/>
  <c r="I57" i="8"/>
  <c r="H57" i="8"/>
  <c r="G57" i="8"/>
  <c r="F57" i="8"/>
  <c r="E57" i="8"/>
  <c r="D57" i="8"/>
  <c r="C57" i="8"/>
  <c r="B57"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R56" i="8"/>
  <c r="Q56" i="8"/>
  <c r="P56" i="8"/>
  <c r="O56" i="8"/>
  <c r="N56" i="8"/>
  <c r="M56" i="8"/>
  <c r="L56" i="8"/>
  <c r="K56" i="8"/>
  <c r="J56" i="8"/>
  <c r="I56" i="8"/>
  <c r="H56" i="8"/>
  <c r="G56" i="8"/>
  <c r="F56" i="8"/>
  <c r="E56" i="8"/>
  <c r="D56" i="8"/>
  <c r="C56" i="8"/>
  <c r="B56" i="8"/>
  <c r="AV55" i="8"/>
  <c r="AU55" i="8"/>
  <c r="AT55" i="8"/>
  <c r="AS55" i="8"/>
  <c r="AR55" i="8"/>
  <c r="AQ55" i="8"/>
  <c r="AP55" i="8"/>
  <c r="AO55" i="8"/>
  <c r="AN55" i="8"/>
  <c r="AM55" i="8"/>
  <c r="AL55" i="8"/>
  <c r="AK55" i="8"/>
  <c r="AJ55" i="8"/>
  <c r="AI55" i="8"/>
  <c r="AH55" i="8"/>
  <c r="AG55" i="8"/>
  <c r="AF55" i="8"/>
  <c r="AE55" i="8"/>
  <c r="AD55" i="8"/>
  <c r="AC55" i="8"/>
  <c r="AB55" i="8"/>
  <c r="AA55" i="8"/>
  <c r="Z55" i="8"/>
  <c r="Y55" i="8"/>
  <c r="X55" i="8"/>
  <c r="W55" i="8"/>
  <c r="V55" i="8"/>
  <c r="U55" i="8"/>
  <c r="T55" i="8"/>
  <c r="S55" i="8"/>
  <c r="R55" i="8"/>
  <c r="Q55" i="8"/>
  <c r="P55" i="8"/>
  <c r="O55" i="8"/>
  <c r="N55" i="8"/>
  <c r="M55" i="8"/>
  <c r="L55" i="8"/>
  <c r="K55" i="8"/>
  <c r="J55" i="8"/>
  <c r="I55" i="8"/>
  <c r="H55" i="8"/>
  <c r="G55" i="8"/>
  <c r="F55" i="8"/>
  <c r="E55" i="8"/>
  <c r="D55" i="8"/>
  <c r="C55" i="8"/>
  <c r="B55"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R54" i="8"/>
  <c r="Q54" i="8"/>
  <c r="P54" i="8"/>
  <c r="O54" i="8"/>
  <c r="N54" i="8"/>
  <c r="M54" i="8"/>
  <c r="L54" i="8"/>
  <c r="K54" i="8"/>
  <c r="J54" i="8"/>
  <c r="I54" i="8"/>
  <c r="H54" i="8"/>
  <c r="G54" i="8"/>
  <c r="F54" i="8"/>
  <c r="E54" i="8"/>
  <c r="D54" i="8"/>
  <c r="C54" i="8"/>
  <c r="B54"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R53" i="8"/>
  <c r="Q53" i="8"/>
  <c r="P53" i="8"/>
  <c r="O53" i="8"/>
  <c r="N53" i="8"/>
  <c r="M53" i="8"/>
  <c r="L53" i="8"/>
  <c r="K53" i="8"/>
  <c r="J53" i="8"/>
  <c r="I53" i="8"/>
  <c r="H53" i="8"/>
  <c r="G53" i="8"/>
  <c r="F53" i="8"/>
  <c r="E53" i="8"/>
  <c r="D53" i="8"/>
  <c r="C53" i="8"/>
  <c r="B53" i="8"/>
  <c r="AV52" i="8"/>
  <c r="AU52" i="8"/>
  <c r="AT52" i="8"/>
  <c r="AS52" i="8"/>
  <c r="AR52" i="8"/>
  <c r="AQ52" i="8"/>
  <c r="AP52" i="8"/>
  <c r="AO52" i="8"/>
  <c r="AN52" i="8"/>
  <c r="AM52" i="8"/>
  <c r="AL52" i="8"/>
  <c r="AK52" i="8"/>
  <c r="AJ52" i="8"/>
  <c r="AI52" i="8"/>
  <c r="AH52" i="8"/>
  <c r="AG52" i="8"/>
  <c r="AF52" i="8"/>
  <c r="AE52" i="8"/>
  <c r="AD52" i="8"/>
  <c r="AC52" i="8"/>
  <c r="AB52" i="8"/>
  <c r="AA52" i="8"/>
  <c r="Z52" i="8"/>
  <c r="Y52" i="8"/>
  <c r="X52" i="8"/>
  <c r="W52" i="8"/>
  <c r="V52" i="8"/>
  <c r="U52" i="8"/>
  <c r="T52" i="8"/>
  <c r="S52" i="8"/>
  <c r="R52" i="8"/>
  <c r="Q52" i="8"/>
  <c r="P52" i="8"/>
  <c r="O52" i="8"/>
  <c r="N52" i="8"/>
  <c r="M52" i="8"/>
  <c r="L52" i="8"/>
  <c r="K52" i="8"/>
  <c r="J52" i="8"/>
  <c r="I52" i="8"/>
  <c r="H52" i="8"/>
  <c r="G52" i="8"/>
  <c r="F52" i="8"/>
  <c r="E52" i="8"/>
  <c r="D52" i="8"/>
  <c r="C52" i="8"/>
  <c r="B52"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R51" i="8"/>
  <c r="Q51" i="8"/>
  <c r="P51" i="8"/>
  <c r="O51" i="8"/>
  <c r="N51" i="8"/>
  <c r="M51" i="8"/>
  <c r="L51" i="8"/>
  <c r="K51" i="8"/>
  <c r="J51" i="8"/>
  <c r="I51" i="8"/>
  <c r="H51" i="8"/>
  <c r="G51" i="8"/>
  <c r="F51" i="8"/>
  <c r="E51" i="8"/>
  <c r="D51" i="8"/>
  <c r="C51" i="8"/>
  <c r="B51"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R50" i="8"/>
  <c r="Q50" i="8"/>
  <c r="P50" i="8"/>
  <c r="O50" i="8"/>
  <c r="N50" i="8"/>
  <c r="M50" i="8"/>
  <c r="L50" i="8"/>
  <c r="K50" i="8"/>
  <c r="J50" i="8"/>
  <c r="I50" i="8"/>
  <c r="H50" i="8"/>
  <c r="G50" i="8"/>
  <c r="F50" i="8"/>
  <c r="E50" i="8"/>
  <c r="D50" i="8"/>
  <c r="C50" i="8"/>
  <c r="B50" i="8"/>
  <c r="AV49" i="8"/>
  <c r="AU49" i="8"/>
  <c r="AT49" i="8"/>
  <c r="AS49" i="8"/>
  <c r="AR49" i="8"/>
  <c r="AQ49" i="8"/>
  <c r="AP49" i="8"/>
  <c r="AO49" i="8"/>
  <c r="AN49" i="8"/>
  <c r="AM49" i="8"/>
  <c r="AL49" i="8"/>
  <c r="AK49" i="8"/>
  <c r="AJ49" i="8"/>
  <c r="AI49" i="8"/>
  <c r="AH49" i="8"/>
  <c r="AG49" i="8"/>
  <c r="AF49" i="8"/>
  <c r="AE49" i="8"/>
  <c r="AD49" i="8"/>
  <c r="AC49" i="8"/>
  <c r="AB49" i="8"/>
  <c r="AA49" i="8"/>
  <c r="Z49" i="8"/>
  <c r="Y49" i="8"/>
  <c r="X49" i="8"/>
  <c r="W49" i="8"/>
  <c r="V49" i="8"/>
  <c r="U49" i="8"/>
  <c r="T49" i="8"/>
  <c r="S49" i="8"/>
  <c r="R49" i="8"/>
  <c r="Q49" i="8"/>
  <c r="P49" i="8"/>
  <c r="O49" i="8"/>
  <c r="N49" i="8"/>
  <c r="M49" i="8"/>
  <c r="L49" i="8"/>
  <c r="K49" i="8"/>
  <c r="J49" i="8"/>
  <c r="I49" i="8"/>
  <c r="H49" i="8"/>
  <c r="G49" i="8"/>
  <c r="F49" i="8"/>
  <c r="E49" i="8"/>
  <c r="D49" i="8"/>
  <c r="C49" i="8"/>
  <c r="B49"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R48" i="8"/>
  <c r="Q48" i="8"/>
  <c r="P48" i="8"/>
  <c r="O48" i="8"/>
  <c r="N48" i="8"/>
  <c r="M48" i="8"/>
  <c r="L48" i="8"/>
  <c r="K48" i="8"/>
  <c r="J48" i="8"/>
  <c r="I48" i="8"/>
  <c r="H48" i="8"/>
  <c r="G48" i="8"/>
  <c r="F48" i="8"/>
  <c r="E48" i="8"/>
  <c r="D48" i="8"/>
  <c r="C48" i="8"/>
  <c r="B48"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C47" i="8"/>
  <c r="B47" i="8"/>
  <c r="AV46" i="8"/>
  <c r="AV18" i="8" s="1"/>
  <c r="AU46" i="8"/>
  <c r="AT46" i="8"/>
  <c r="AT18" i="8" s="1"/>
  <c r="AS46" i="8"/>
  <c r="AR46" i="8"/>
  <c r="AR18" i="8" s="1"/>
  <c r="AQ46" i="8"/>
  <c r="AP46" i="8"/>
  <c r="AP18" i="8" s="1"/>
  <c r="AO46" i="8"/>
  <c r="AN46" i="8"/>
  <c r="AN18" i="8" s="1"/>
  <c r="AM46" i="8"/>
  <c r="AL46" i="8"/>
  <c r="AL18" i="8" s="1"/>
  <c r="AK46" i="8"/>
  <c r="AJ46" i="8"/>
  <c r="AJ18" i="8" s="1"/>
  <c r="AI46" i="8"/>
  <c r="AH46" i="8"/>
  <c r="AH18" i="8" s="1"/>
  <c r="AG46" i="8"/>
  <c r="AF46" i="8"/>
  <c r="AF18" i="8" s="1"/>
  <c r="AE46" i="8"/>
  <c r="AD46" i="8"/>
  <c r="AD18" i="8" s="1"/>
  <c r="AC46" i="8"/>
  <c r="AB46" i="8"/>
  <c r="AB18" i="8" s="1"/>
  <c r="AA46" i="8"/>
  <c r="Z46" i="8"/>
  <c r="Z18" i="8" s="1"/>
  <c r="Y46" i="8"/>
  <c r="X46" i="8"/>
  <c r="X18" i="8" s="1"/>
  <c r="W46" i="8"/>
  <c r="V46" i="8"/>
  <c r="V18" i="8" s="1"/>
  <c r="U46" i="8"/>
  <c r="T46" i="8"/>
  <c r="T18" i="8" s="1"/>
  <c r="S46" i="8"/>
  <c r="R46" i="8"/>
  <c r="R18" i="8" s="1"/>
  <c r="Q46" i="8"/>
  <c r="P46" i="8"/>
  <c r="P18" i="8" s="1"/>
  <c r="O46" i="8"/>
  <c r="N46" i="8"/>
  <c r="N18" i="8" s="1"/>
  <c r="M46" i="8"/>
  <c r="L46" i="8"/>
  <c r="L18" i="8" s="1"/>
  <c r="K46" i="8"/>
  <c r="J46" i="8"/>
  <c r="J18" i="8" s="1"/>
  <c r="I46" i="8"/>
  <c r="H46" i="8"/>
  <c r="H18" i="8" s="1"/>
  <c r="G46" i="8"/>
  <c r="F46" i="8"/>
  <c r="F18" i="8" s="1"/>
  <c r="E46" i="8"/>
  <c r="D46" i="8"/>
  <c r="D18" i="8" s="1"/>
  <c r="C46" i="8"/>
  <c r="B46" i="8"/>
  <c r="B18" i="8" s="1"/>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R44" i="8"/>
  <c r="Q44" i="8"/>
  <c r="P44" i="8"/>
  <c r="O44" i="8"/>
  <c r="N44" i="8"/>
  <c r="M44" i="8"/>
  <c r="L44" i="8"/>
  <c r="K44" i="8"/>
  <c r="J44" i="8"/>
  <c r="I44" i="8"/>
  <c r="H44" i="8"/>
  <c r="G44" i="8"/>
  <c r="F44" i="8"/>
  <c r="E44" i="8"/>
  <c r="D44" i="8"/>
  <c r="C44" i="8"/>
  <c r="B44" i="8"/>
  <c r="AV43" i="8"/>
  <c r="AU43" i="8"/>
  <c r="AT43" i="8"/>
  <c r="AS43" i="8"/>
  <c r="AR43" i="8"/>
  <c r="AQ43" i="8"/>
  <c r="AP43" i="8"/>
  <c r="AO43" i="8"/>
  <c r="AN43" i="8"/>
  <c r="AM43" i="8"/>
  <c r="AL43" i="8"/>
  <c r="AK43" i="8"/>
  <c r="AJ43" i="8"/>
  <c r="AI43" i="8"/>
  <c r="AH43" i="8"/>
  <c r="AG43" i="8"/>
  <c r="AF43" i="8"/>
  <c r="AE43" i="8"/>
  <c r="AD43" i="8"/>
  <c r="AC43" i="8"/>
  <c r="AB43" i="8"/>
  <c r="AA43" i="8"/>
  <c r="Z43" i="8"/>
  <c r="Y43" i="8"/>
  <c r="X43" i="8"/>
  <c r="W43" i="8"/>
  <c r="V43" i="8"/>
  <c r="U43" i="8"/>
  <c r="T43" i="8"/>
  <c r="S43" i="8"/>
  <c r="R43" i="8"/>
  <c r="Q43" i="8"/>
  <c r="P43" i="8"/>
  <c r="O43" i="8"/>
  <c r="N43" i="8"/>
  <c r="M43" i="8"/>
  <c r="L43" i="8"/>
  <c r="K43" i="8"/>
  <c r="J43" i="8"/>
  <c r="I43" i="8"/>
  <c r="H43" i="8"/>
  <c r="G43" i="8"/>
  <c r="F43" i="8"/>
  <c r="E43" i="8"/>
  <c r="D43" i="8"/>
  <c r="C43" i="8"/>
  <c r="B43"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R42" i="8"/>
  <c r="Q42" i="8"/>
  <c r="P42" i="8"/>
  <c r="O42" i="8"/>
  <c r="N42" i="8"/>
  <c r="M42" i="8"/>
  <c r="L42" i="8"/>
  <c r="K42" i="8"/>
  <c r="J42" i="8"/>
  <c r="I42" i="8"/>
  <c r="H42" i="8"/>
  <c r="G42" i="8"/>
  <c r="F42" i="8"/>
  <c r="E42" i="8"/>
  <c r="D42" i="8"/>
  <c r="C42" i="8"/>
  <c r="B42"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R41" i="8"/>
  <c r="Q41" i="8"/>
  <c r="P41" i="8"/>
  <c r="O41" i="8"/>
  <c r="N41" i="8"/>
  <c r="M41" i="8"/>
  <c r="L41" i="8"/>
  <c r="K41" i="8"/>
  <c r="J41" i="8"/>
  <c r="I41" i="8"/>
  <c r="H41" i="8"/>
  <c r="G41" i="8"/>
  <c r="F41" i="8"/>
  <c r="E41" i="8"/>
  <c r="D41" i="8"/>
  <c r="C41" i="8"/>
  <c r="B41" i="8"/>
  <c r="AV40" i="8"/>
  <c r="AU40" i="8"/>
  <c r="AT40" i="8"/>
  <c r="AS40" i="8"/>
  <c r="AR40" i="8"/>
  <c r="AQ40" i="8"/>
  <c r="AP40" i="8"/>
  <c r="AO40" i="8"/>
  <c r="AN40" i="8"/>
  <c r="AM40" i="8"/>
  <c r="AL40" i="8"/>
  <c r="AK40" i="8"/>
  <c r="AJ40" i="8"/>
  <c r="AI40" i="8"/>
  <c r="AH40" i="8"/>
  <c r="AG40" i="8"/>
  <c r="AF40" i="8"/>
  <c r="AE40" i="8"/>
  <c r="AD40" i="8"/>
  <c r="AC40" i="8"/>
  <c r="AB40" i="8"/>
  <c r="AA40" i="8"/>
  <c r="Z40" i="8"/>
  <c r="Y40" i="8"/>
  <c r="X40" i="8"/>
  <c r="W40" i="8"/>
  <c r="V40" i="8"/>
  <c r="U40" i="8"/>
  <c r="T40" i="8"/>
  <c r="S40" i="8"/>
  <c r="R40" i="8"/>
  <c r="Q40" i="8"/>
  <c r="P40" i="8"/>
  <c r="O40" i="8"/>
  <c r="N40" i="8"/>
  <c r="M40" i="8"/>
  <c r="L40" i="8"/>
  <c r="K40" i="8"/>
  <c r="J40" i="8"/>
  <c r="I40" i="8"/>
  <c r="H40" i="8"/>
  <c r="G40" i="8"/>
  <c r="F40" i="8"/>
  <c r="E40" i="8"/>
  <c r="D40" i="8"/>
  <c r="C40" i="8"/>
  <c r="B40"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R39" i="8"/>
  <c r="Q39" i="8"/>
  <c r="P39" i="8"/>
  <c r="O39" i="8"/>
  <c r="N39" i="8"/>
  <c r="M39" i="8"/>
  <c r="L39" i="8"/>
  <c r="K39" i="8"/>
  <c r="J39" i="8"/>
  <c r="I39" i="8"/>
  <c r="H39" i="8"/>
  <c r="G39" i="8"/>
  <c r="F39" i="8"/>
  <c r="E39" i="8"/>
  <c r="D39" i="8"/>
  <c r="C39" i="8"/>
  <c r="B39"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R38" i="8"/>
  <c r="Q38" i="8"/>
  <c r="P38" i="8"/>
  <c r="O38" i="8"/>
  <c r="N38" i="8"/>
  <c r="M38" i="8"/>
  <c r="L38" i="8"/>
  <c r="K38" i="8"/>
  <c r="J38" i="8"/>
  <c r="I38" i="8"/>
  <c r="H38" i="8"/>
  <c r="G38" i="8"/>
  <c r="F38" i="8"/>
  <c r="E38" i="8"/>
  <c r="D38" i="8"/>
  <c r="C38" i="8"/>
  <c r="B38" i="8"/>
  <c r="AV37" i="8"/>
  <c r="AU37" i="8"/>
  <c r="AT37" i="8"/>
  <c r="AS37" i="8"/>
  <c r="AR37" i="8"/>
  <c r="AQ37" i="8"/>
  <c r="AP37" i="8"/>
  <c r="AO37" i="8"/>
  <c r="AN37" i="8"/>
  <c r="AM37" i="8"/>
  <c r="AL37" i="8"/>
  <c r="AK37" i="8"/>
  <c r="AJ37" i="8"/>
  <c r="AI37" i="8"/>
  <c r="AH37" i="8"/>
  <c r="AG37" i="8"/>
  <c r="AF37" i="8"/>
  <c r="AE37" i="8"/>
  <c r="AD37" i="8"/>
  <c r="AC37" i="8"/>
  <c r="AB37" i="8"/>
  <c r="AA37" i="8"/>
  <c r="Z37" i="8"/>
  <c r="Y37" i="8"/>
  <c r="X37" i="8"/>
  <c r="W37" i="8"/>
  <c r="V37" i="8"/>
  <c r="U37" i="8"/>
  <c r="T37" i="8"/>
  <c r="S37" i="8"/>
  <c r="R37" i="8"/>
  <c r="Q37" i="8"/>
  <c r="P37" i="8"/>
  <c r="O37" i="8"/>
  <c r="N37" i="8"/>
  <c r="M37" i="8"/>
  <c r="L37" i="8"/>
  <c r="K37" i="8"/>
  <c r="J37" i="8"/>
  <c r="I37" i="8"/>
  <c r="H37" i="8"/>
  <c r="G37" i="8"/>
  <c r="F37" i="8"/>
  <c r="E37" i="8"/>
  <c r="D37" i="8"/>
  <c r="C37" i="8"/>
  <c r="B37"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R36" i="8"/>
  <c r="Q36" i="8"/>
  <c r="P36" i="8"/>
  <c r="O36" i="8"/>
  <c r="N36" i="8"/>
  <c r="M36" i="8"/>
  <c r="L36" i="8"/>
  <c r="K36" i="8"/>
  <c r="J36" i="8"/>
  <c r="I36" i="8"/>
  <c r="H36" i="8"/>
  <c r="G36" i="8"/>
  <c r="F36" i="8"/>
  <c r="E36" i="8"/>
  <c r="D36" i="8"/>
  <c r="C36" i="8"/>
  <c r="B36"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R35" i="8"/>
  <c r="Q35" i="8"/>
  <c r="P35" i="8"/>
  <c r="O35" i="8"/>
  <c r="N35" i="8"/>
  <c r="M35" i="8"/>
  <c r="L35" i="8"/>
  <c r="K35" i="8"/>
  <c r="J35" i="8"/>
  <c r="I35" i="8"/>
  <c r="H35" i="8"/>
  <c r="G35" i="8"/>
  <c r="F35" i="8"/>
  <c r="E35" i="8"/>
  <c r="D35" i="8"/>
  <c r="C35" i="8"/>
  <c r="B35" i="8"/>
  <c r="AV34" i="8"/>
  <c r="AU34" i="8"/>
  <c r="AT34" i="8"/>
  <c r="AS34" i="8"/>
  <c r="AR34" i="8"/>
  <c r="AQ34" i="8"/>
  <c r="AP34" i="8"/>
  <c r="AO34" i="8"/>
  <c r="AN34" i="8"/>
  <c r="AM34" i="8"/>
  <c r="AL34" i="8"/>
  <c r="AK34" i="8"/>
  <c r="AJ34" i="8"/>
  <c r="AI34" i="8"/>
  <c r="AH34" i="8"/>
  <c r="AG34" i="8"/>
  <c r="AF34" i="8"/>
  <c r="AE34" i="8"/>
  <c r="AD34" i="8"/>
  <c r="AC34" i="8"/>
  <c r="AB34" i="8"/>
  <c r="AA34" i="8"/>
  <c r="Z34" i="8"/>
  <c r="Y34" i="8"/>
  <c r="X34" i="8"/>
  <c r="W34" i="8"/>
  <c r="V34" i="8"/>
  <c r="U34" i="8"/>
  <c r="T34" i="8"/>
  <c r="S34" i="8"/>
  <c r="R34" i="8"/>
  <c r="Q34" i="8"/>
  <c r="P34" i="8"/>
  <c r="O34" i="8"/>
  <c r="N34" i="8"/>
  <c r="M34" i="8"/>
  <c r="L34" i="8"/>
  <c r="K34" i="8"/>
  <c r="J34" i="8"/>
  <c r="I34" i="8"/>
  <c r="H34" i="8"/>
  <c r="G34" i="8"/>
  <c r="F34" i="8"/>
  <c r="E34" i="8"/>
  <c r="D34" i="8"/>
  <c r="C34" i="8"/>
  <c r="B34"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R33" i="8"/>
  <c r="Q33" i="8"/>
  <c r="P33" i="8"/>
  <c r="O33" i="8"/>
  <c r="N33" i="8"/>
  <c r="M33" i="8"/>
  <c r="L33" i="8"/>
  <c r="K33" i="8"/>
  <c r="J33" i="8"/>
  <c r="I33" i="8"/>
  <c r="H33" i="8"/>
  <c r="G33" i="8"/>
  <c r="F33" i="8"/>
  <c r="E33" i="8"/>
  <c r="D33" i="8"/>
  <c r="C33" i="8"/>
  <c r="B33"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R32" i="8"/>
  <c r="Q32" i="8"/>
  <c r="P32" i="8"/>
  <c r="O32" i="8"/>
  <c r="N32" i="8"/>
  <c r="M32" i="8"/>
  <c r="L32" i="8"/>
  <c r="K32" i="8"/>
  <c r="J32" i="8"/>
  <c r="I32" i="8"/>
  <c r="H32" i="8"/>
  <c r="G32" i="8"/>
  <c r="F32" i="8"/>
  <c r="E32" i="8"/>
  <c r="D32" i="8"/>
  <c r="C32" i="8"/>
  <c r="B32" i="8"/>
  <c r="AV31" i="8"/>
  <c r="AU31" i="8"/>
  <c r="AT31" i="8"/>
  <c r="AS31" i="8"/>
  <c r="AR31" i="8"/>
  <c r="AQ31" i="8"/>
  <c r="AP31" i="8"/>
  <c r="AO31" i="8"/>
  <c r="AN31" i="8"/>
  <c r="AM31" i="8"/>
  <c r="AL31" i="8"/>
  <c r="AK31" i="8"/>
  <c r="AJ31" i="8"/>
  <c r="AI31" i="8"/>
  <c r="AH31" i="8"/>
  <c r="AG31" i="8"/>
  <c r="AF31" i="8"/>
  <c r="AE31" i="8"/>
  <c r="AD31" i="8"/>
  <c r="AC31" i="8"/>
  <c r="AB31" i="8"/>
  <c r="AA31" i="8"/>
  <c r="Z31" i="8"/>
  <c r="Y31" i="8"/>
  <c r="X31" i="8"/>
  <c r="W31" i="8"/>
  <c r="V31" i="8"/>
  <c r="U31" i="8"/>
  <c r="T31" i="8"/>
  <c r="S31" i="8"/>
  <c r="R31" i="8"/>
  <c r="Q31" i="8"/>
  <c r="P31" i="8"/>
  <c r="O31" i="8"/>
  <c r="N31" i="8"/>
  <c r="M31" i="8"/>
  <c r="L31" i="8"/>
  <c r="K31" i="8"/>
  <c r="J31" i="8"/>
  <c r="I31" i="8"/>
  <c r="H31" i="8"/>
  <c r="G31" i="8"/>
  <c r="F31" i="8"/>
  <c r="E31" i="8"/>
  <c r="D31" i="8"/>
  <c r="C31" i="8"/>
  <c r="B31"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R30" i="8"/>
  <c r="Q30" i="8"/>
  <c r="P30" i="8"/>
  <c r="O30" i="8"/>
  <c r="N30" i="8"/>
  <c r="M30" i="8"/>
  <c r="L30" i="8"/>
  <c r="K30" i="8"/>
  <c r="J30" i="8"/>
  <c r="I30" i="8"/>
  <c r="H30" i="8"/>
  <c r="G30" i="8"/>
  <c r="F30" i="8"/>
  <c r="E30" i="8"/>
  <c r="D30" i="8"/>
  <c r="C30" i="8"/>
  <c r="B30"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R29" i="8"/>
  <c r="Q29" i="8"/>
  <c r="P29" i="8"/>
  <c r="O29" i="8"/>
  <c r="N29" i="8"/>
  <c r="M29" i="8"/>
  <c r="L29" i="8"/>
  <c r="K29" i="8"/>
  <c r="J29" i="8"/>
  <c r="I29" i="8"/>
  <c r="H29" i="8"/>
  <c r="G29" i="8"/>
  <c r="F29" i="8"/>
  <c r="E29" i="8"/>
  <c r="D29" i="8"/>
  <c r="C29" i="8"/>
  <c r="B29" i="8"/>
  <c r="AV28" i="8"/>
  <c r="AU28" i="8"/>
  <c r="AT28" i="8"/>
  <c r="AS28" i="8"/>
  <c r="AR28" i="8"/>
  <c r="AQ28" i="8"/>
  <c r="AP28" i="8"/>
  <c r="AO28" i="8"/>
  <c r="AN28" i="8"/>
  <c r="AM28" i="8"/>
  <c r="AL28" i="8"/>
  <c r="AK28" i="8"/>
  <c r="AJ28" i="8"/>
  <c r="AI28" i="8"/>
  <c r="AH28" i="8"/>
  <c r="AG28" i="8"/>
  <c r="AF28" i="8"/>
  <c r="AE28" i="8"/>
  <c r="AD28" i="8"/>
  <c r="AC28" i="8"/>
  <c r="AB28" i="8"/>
  <c r="AA28" i="8"/>
  <c r="Z28" i="8"/>
  <c r="Y28" i="8"/>
  <c r="X28" i="8"/>
  <c r="W28" i="8"/>
  <c r="V28" i="8"/>
  <c r="U28" i="8"/>
  <c r="T28" i="8"/>
  <c r="S28" i="8"/>
  <c r="R28" i="8"/>
  <c r="Q28" i="8"/>
  <c r="P28" i="8"/>
  <c r="O28" i="8"/>
  <c r="N28" i="8"/>
  <c r="M28" i="8"/>
  <c r="L28" i="8"/>
  <c r="K28" i="8"/>
  <c r="J28" i="8"/>
  <c r="I28" i="8"/>
  <c r="H28" i="8"/>
  <c r="G28" i="8"/>
  <c r="F28" i="8"/>
  <c r="E28" i="8"/>
  <c r="D28" i="8"/>
  <c r="C28" i="8"/>
  <c r="B28"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R27" i="8"/>
  <c r="Q27" i="8"/>
  <c r="P27" i="8"/>
  <c r="O27" i="8"/>
  <c r="N27" i="8"/>
  <c r="M27" i="8"/>
  <c r="L27" i="8"/>
  <c r="K27" i="8"/>
  <c r="J27" i="8"/>
  <c r="I27" i="8"/>
  <c r="H27" i="8"/>
  <c r="G27" i="8"/>
  <c r="F27" i="8"/>
  <c r="E27" i="8"/>
  <c r="D27" i="8"/>
  <c r="C27" i="8"/>
  <c r="B27" i="8"/>
  <c r="B11" i="8" s="1"/>
  <c r="AV26" i="8"/>
  <c r="AU26" i="8"/>
  <c r="AU11" i="8" s="1"/>
  <c r="AT26" i="8"/>
  <c r="AS26" i="8"/>
  <c r="AS11" i="8" s="1"/>
  <c r="AR26" i="8"/>
  <c r="AQ26" i="8"/>
  <c r="AQ11" i="8" s="1"/>
  <c r="AP26" i="8"/>
  <c r="AO26" i="8"/>
  <c r="AO11" i="8" s="1"/>
  <c r="AN26" i="8"/>
  <c r="AM26" i="8"/>
  <c r="AM11" i="8" s="1"/>
  <c r="AL26" i="8"/>
  <c r="AK26" i="8"/>
  <c r="AK11" i="8" s="1"/>
  <c r="AJ26" i="8"/>
  <c r="AI26" i="8"/>
  <c r="AI11" i="8" s="1"/>
  <c r="AH26" i="8"/>
  <c r="AG26" i="8"/>
  <c r="AG11" i="8" s="1"/>
  <c r="AF26" i="8"/>
  <c r="AE26" i="8"/>
  <c r="AE11" i="8" s="1"/>
  <c r="AD26" i="8"/>
  <c r="AC26" i="8"/>
  <c r="AC11" i="8" s="1"/>
  <c r="AB26" i="8"/>
  <c r="AA26" i="8"/>
  <c r="AA11" i="8" s="1"/>
  <c r="Z26" i="8"/>
  <c r="Y26" i="8"/>
  <c r="Y11" i="8" s="1"/>
  <c r="X26" i="8"/>
  <c r="W26" i="8"/>
  <c r="W11" i="8" s="1"/>
  <c r="V26" i="8"/>
  <c r="U26" i="8"/>
  <c r="U11" i="8" s="1"/>
  <c r="T26" i="8"/>
  <c r="S26" i="8"/>
  <c r="S11" i="8" s="1"/>
  <c r="R26" i="8"/>
  <c r="Q26" i="8"/>
  <c r="Q11" i="8" s="1"/>
  <c r="P26" i="8"/>
  <c r="O26" i="8"/>
  <c r="O11" i="8" s="1"/>
  <c r="N26" i="8"/>
  <c r="M26" i="8"/>
  <c r="M11" i="8" s="1"/>
  <c r="L26" i="8"/>
  <c r="K26" i="8"/>
  <c r="K11" i="8" s="1"/>
  <c r="J26" i="8"/>
  <c r="I26" i="8"/>
  <c r="I11" i="8" s="1"/>
  <c r="H26" i="8"/>
  <c r="G26" i="8"/>
  <c r="G11" i="8" s="1"/>
  <c r="F26" i="8"/>
  <c r="E26" i="8"/>
  <c r="E11" i="8" s="1"/>
  <c r="D26" i="8"/>
  <c r="C26" i="8"/>
  <c r="C11" i="8" s="1"/>
  <c r="G278" i="5"/>
  <c r="G277" i="5"/>
  <c r="G276" i="5"/>
  <c r="G275" i="5"/>
  <c r="G274" i="5"/>
  <c r="G273" i="5"/>
  <c r="G272" i="5"/>
  <c r="G271" i="5"/>
  <c r="G270" i="5"/>
  <c r="G269" i="5"/>
  <c r="G268" i="5"/>
  <c r="G267" i="5"/>
  <c r="G266" i="5"/>
  <c r="G265" i="5"/>
  <c r="G264" i="5"/>
  <c r="G263" i="5"/>
  <c r="G257" i="5"/>
  <c r="G256" i="5"/>
  <c r="G255" i="5"/>
  <c r="G254" i="5"/>
  <c r="G253" i="5"/>
  <c r="G252" i="5"/>
  <c r="G251" i="5"/>
  <c r="G250" i="5"/>
  <c r="G249" i="5"/>
  <c r="G248" i="5"/>
  <c r="G247" i="5"/>
  <c r="G246" i="5"/>
  <c r="G245" i="5"/>
  <c r="G244" i="5"/>
  <c r="G243" i="5"/>
  <c r="G242" i="5"/>
  <c r="G235" i="5"/>
  <c r="G234" i="5"/>
  <c r="G233" i="5"/>
  <c r="G232" i="5"/>
  <c r="G231" i="5"/>
  <c r="G230" i="5"/>
  <c r="G229" i="5"/>
  <c r="G228" i="5"/>
  <c r="G227" i="5"/>
  <c r="G226" i="5"/>
  <c r="G225" i="5"/>
  <c r="G224" i="5"/>
  <c r="G223" i="5"/>
  <c r="G222" i="5"/>
  <c r="G221" i="5"/>
  <c r="G220" i="5"/>
  <c r="G214" i="5"/>
  <c r="G213" i="5"/>
  <c r="G212" i="5"/>
  <c r="G211" i="5"/>
  <c r="G210" i="5"/>
  <c r="G209" i="5"/>
  <c r="G208" i="5"/>
  <c r="G207" i="5"/>
  <c r="G206" i="5"/>
  <c r="G205" i="5"/>
  <c r="G204" i="5"/>
  <c r="G203" i="5"/>
  <c r="G202" i="5"/>
  <c r="G201" i="5"/>
  <c r="G200" i="5"/>
  <c r="G199" i="5"/>
  <c r="G192" i="5"/>
  <c r="G191" i="5"/>
  <c r="G190" i="5"/>
  <c r="G189" i="5"/>
  <c r="G188" i="5"/>
  <c r="G187" i="5"/>
  <c r="G186" i="5"/>
  <c r="G185" i="5"/>
  <c r="G184" i="5"/>
  <c r="G183" i="5"/>
  <c r="G182" i="5"/>
  <c r="G181" i="5"/>
  <c r="G180" i="5"/>
  <c r="G179" i="5"/>
  <c r="G178" i="5"/>
  <c r="H21" i="5"/>
  <c r="G177" i="5"/>
  <c r="G171" i="5"/>
  <c r="G170" i="5"/>
  <c r="G169" i="5"/>
  <c r="G168" i="5"/>
  <c r="G167" i="5"/>
  <c r="G166" i="5"/>
  <c r="G165" i="5"/>
  <c r="G164" i="5"/>
  <c r="G163" i="5"/>
  <c r="G162" i="5"/>
  <c r="G161" i="5"/>
  <c r="G160" i="5"/>
  <c r="G159" i="5"/>
  <c r="G158" i="5"/>
  <c r="G157" i="5"/>
  <c r="G156" i="5"/>
  <c r="G149" i="5"/>
  <c r="G148" i="5"/>
  <c r="G147" i="5"/>
  <c r="G146" i="5"/>
  <c r="G145" i="5"/>
  <c r="G144" i="5"/>
  <c r="G143" i="5"/>
  <c r="G142" i="5"/>
  <c r="G141" i="5"/>
  <c r="G140" i="5"/>
  <c r="G139" i="5"/>
  <c r="G138" i="5"/>
  <c r="G137" i="5"/>
  <c r="G136" i="5"/>
  <c r="G135" i="5"/>
  <c r="G134" i="5"/>
  <c r="G128" i="5"/>
  <c r="G127" i="5"/>
  <c r="G126" i="5"/>
  <c r="G125" i="5"/>
  <c r="G124" i="5"/>
  <c r="G123" i="5"/>
  <c r="G122" i="5"/>
  <c r="G121" i="5"/>
  <c r="G120" i="5"/>
  <c r="G119" i="5"/>
  <c r="G118" i="5"/>
  <c r="G117" i="5"/>
  <c r="G116" i="5"/>
  <c r="G115" i="5"/>
  <c r="G114" i="5"/>
  <c r="G113" i="5"/>
  <c r="G106" i="5"/>
  <c r="H63" i="5"/>
  <c r="G105" i="5"/>
  <c r="F63" i="5"/>
  <c r="G104" i="5"/>
  <c r="H61" i="5"/>
  <c r="G103" i="5"/>
  <c r="F61" i="5"/>
  <c r="G102" i="5"/>
  <c r="H59" i="5"/>
  <c r="G101" i="5"/>
  <c r="F59" i="5"/>
  <c r="G100" i="5"/>
  <c r="H57" i="5"/>
  <c r="G99" i="5"/>
  <c r="F57" i="5"/>
  <c r="G98" i="5"/>
  <c r="H55" i="5"/>
  <c r="G97" i="5"/>
  <c r="F55" i="5"/>
  <c r="G96" i="5"/>
  <c r="H53" i="5"/>
  <c r="G95" i="5"/>
  <c r="F53" i="5"/>
  <c r="G94" i="5"/>
  <c r="H51" i="5"/>
  <c r="G93" i="5"/>
  <c r="F51" i="5"/>
  <c r="G92" i="5"/>
  <c r="H49" i="5"/>
  <c r="G91" i="5"/>
  <c r="F49" i="5"/>
  <c r="H43" i="5"/>
  <c r="F43" i="5"/>
  <c r="H41" i="5"/>
  <c r="F41" i="5"/>
  <c r="H39" i="5"/>
  <c r="F39" i="5"/>
  <c r="H37" i="5"/>
  <c r="F37" i="5"/>
  <c r="H35" i="5"/>
  <c r="F35" i="5"/>
  <c r="H33" i="5"/>
  <c r="F33" i="5"/>
  <c r="H31" i="5"/>
  <c r="F31" i="5"/>
  <c r="H29" i="5"/>
  <c r="F29" i="5"/>
  <c r="H64" i="5"/>
  <c r="F64" i="5"/>
  <c r="H62" i="5"/>
  <c r="F62" i="5"/>
  <c r="H60" i="5"/>
  <c r="F60" i="5"/>
  <c r="H58" i="5"/>
  <c r="F58" i="5"/>
  <c r="H56" i="5"/>
  <c r="F56" i="5"/>
  <c r="H54" i="5"/>
  <c r="F54" i="5"/>
  <c r="H52" i="5"/>
  <c r="F52" i="5"/>
  <c r="H50" i="5"/>
  <c r="F50" i="5"/>
  <c r="F48" i="5"/>
  <c r="F47" i="5"/>
  <c r="F46" i="5"/>
  <c r="F45" i="5"/>
  <c r="H44" i="5"/>
  <c r="F44" i="5"/>
  <c r="H42" i="5"/>
  <c r="F42" i="5"/>
  <c r="H40" i="5"/>
  <c r="F40" i="5"/>
  <c r="H38" i="5"/>
  <c r="F38" i="5"/>
  <c r="H36" i="5"/>
  <c r="F36" i="5"/>
  <c r="H34" i="5"/>
  <c r="F34" i="5"/>
  <c r="H32" i="5"/>
  <c r="F32" i="5"/>
  <c r="H30" i="5"/>
  <c r="F30" i="5"/>
  <c r="F28" i="5"/>
  <c r="F27" i="5"/>
  <c r="F26" i="5"/>
  <c r="F25" i="5"/>
  <c r="F23" i="5"/>
  <c r="H22" i="5"/>
  <c r="F22" i="5"/>
  <c r="F21" i="5"/>
  <c r="H16" i="5"/>
  <c r="F16" i="5"/>
  <c r="H15" i="5"/>
  <c r="F15" i="5"/>
  <c r="H14" i="5"/>
  <c r="F14" i="5"/>
  <c r="G12" i="5"/>
  <c r="D16" i="4"/>
  <c r="B4" i="8" l="1"/>
  <c r="C18" i="9"/>
  <c r="C4" i="9" s="1"/>
  <c r="E18" i="9"/>
  <c r="E4" i="9" s="1"/>
  <c r="G18" i="9"/>
  <c r="G4" i="9" s="1"/>
  <c r="I18" i="9"/>
  <c r="I4" i="9" s="1"/>
  <c r="K18" i="9"/>
  <c r="K4" i="9" s="1"/>
  <c r="M18" i="9"/>
  <c r="M4" i="9" s="1"/>
  <c r="O18" i="9"/>
  <c r="O4" i="9" s="1"/>
  <c r="Q18" i="9"/>
  <c r="Q4" i="9" s="1"/>
  <c r="S18" i="9"/>
  <c r="S4" i="9" s="1"/>
  <c r="U18" i="9"/>
  <c r="U4" i="9" s="1"/>
  <c r="W18" i="9"/>
  <c r="W4" i="9" s="1"/>
  <c r="Y18" i="9"/>
  <c r="Y4" i="9" s="1"/>
  <c r="AA18" i="9"/>
  <c r="AA4" i="9" s="1"/>
  <c r="AC18" i="9"/>
  <c r="AC4" i="9" s="1"/>
  <c r="AE18" i="9"/>
  <c r="AE4" i="9" s="1"/>
  <c r="AG18" i="9"/>
  <c r="AG4" i="9" s="1"/>
  <c r="AI18" i="9"/>
  <c r="AI4" i="9" s="1"/>
  <c r="AK18" i="9"/>
  <c r="AK4" i="9" s="1"/>
  <c r="AM18" i="9"/>
  <c r="AM4" i="9" s="1"/>
  <c r="AO18" i="9"/>
  <c r="AO4" i="9" s="1"/>
  <c r="AQ18" i="9"/>
  <c r="AQ4" i="9" s="1"/>
  <c r="AS18" i="9"/>
  <c r="AS4" i="9" s="1"/>
  <c r="AU18" i="9"/>
  <c r="AU4" i="9" s="1"/>
  <c r="H9" i="5"/>
  <c r="D11" i="8"/>
  <c r="D4" i="8" s="1"/>
  <c r="F11" i="8"/>
  <c r="F4" i="8" s="1"/>
  <c r="H11" i="8"/>
  <c r="H4" i="8" s="1"/>
  <c r="J11" i="8"/>
  <c r="J4" i="8" s="1"/>
  <c r="L11" i="8"/>
  <c r="L4" i="8" s="1"/>
  <c r="N11" i="8"/>
  <c r="N4" i="8" s="1"/>
  <c r="P11" i="8"/>
  <c r="P4" i="8" s="1"/>
  <c r="R11" i="8"/>
  <c r="R4" i="8" s="1"/>
  <c r="T11" i="8"/>
  <c r="T4" i="8" s="1"/>
  <c r="V11" i="8"/>
  <c r="V4" i="8" s="1"/>
  <c r="X11" i="8"/>
  <c r="X4" i="8" s="1"/>
  <c r="Z11" i="8"/>
  <c r="Z4" i="8" s="1"/>
  <c r="AB11" i="8"/>
  <c r="AB4" i="8" s="1"/>
  <c r="AD11" i="8"/>
  <c r="AD4" i="8" s="1"/>
  <c r="AF11" i="8"/>
  <c r="AF4" i="8" s="1"/>
  <c r="AH11" i="8"/>
  <c r="AH4" i="8" s="1"/>
  <c r="AJ11" i="8"/>
  <c r="AJ4" i="8" s="1"/>
  <c r="AL11" i="8"/>
  <c r="AL4" i="8" s="1"/>
  <c r="AN11" i="8"/>
  <c r="AN4" i="8" s="1"/>
  <c r="AP11" i="8"/>
  <c r="AP4" i="8" s="1"/>
  <c r="AR11" i="8"/>
  <c r="AR4" i="8" s="1"/>
  <c r="AT11" i="8"/>
  <c r="AT4" i="8" s="1"/>
  <c r="AV11" i="8"/>
  <c r="AV4" i="8" s="1"/>
  <c r="C18" i="8"/>
  <c r="C4" i="8" s="1"/>
  <c r="E18" i="8"/>
  <c r="E4" i="8" s="1"/>
  <c r="G18" i="8"/>
  <c r="G4" i="8" s="1"/>
  <c r="I18" i="8"/>
  <c r="I4" i="8" s="1"/>
  <c r="K18" i="8"/>
  <c r="K4" i="8" s="1"/>
  <c r="M18" i="8"/>
  <c r="M4" i="8" s="1"/>
  <c r="O18" i="8"/>
  <c r="O4" i="8" s="1"/>
  <c r="Q18" i="8"/>
  <c r="Q4" i="8" s="1"/>
  <c r="S18" i="8"/>
  <c r="S4" i="8" s="1"/>
  <c r="U18" i="8"/>
  <c r="U4" i="8" s="1"/>
  <c r="W18" i="8"/>
  <c r="W4" i="8" s="1"/>
  <c r="Y18" i="8"/>
  <c r="Y4" i="8" s="1"/>
  <c r="AA18" i="8"/>
  <c r="AA4" i="8" s="1"/>
  <c r="AC18" i="8"/>
  <c r="AC4" i="8" s="1"/>
  <c r="AE18" i="8"/>
  <c r="AE4" i="8" s="1"/>
  <c r="AG18" i="8"/>
  <c r="AG4" i="8" s="1"/>
  <c r="AI18" i="8"/>
  <c r="AI4" i="8" s="1"/>
  <c r="AK18" i="8"/>
  <c r="AK4" i="8" s="1"/>
  <c r="AM18" i="8"/>
  <c r="AM4" i="8" s="1"/>
  <c r="AO18" i="8"/>
  <c r="AO4" i="8" s="1"/>
  <c r="AQ18" i="8"/>
  <c r="AQ4" i="8" s="1"/>
  <c r="AS18" i="8"/>
  <c r="AS4" i="8" s="1"/>
  <c r="AU18" i="8"/>
  <c r="AU4" i="8" s="1"/>
  <c r="F9" i="5"/>
  <c r="C13" i="13" s="1"/>
  <c r="C32" i="13" s="1"/>
  <c r="F8" i="5"/>
  <c r="C12" i="13" s="1"/>
  <c r="N12" i="13" s="1"/>
  <c r="F7" i="5"/>
  <c r="C11" i="13" s="1"/>
  <c r="C30" i="13" s="1"/>
  <c r="B272" i="8"/>
  <c r="D18" i="4" s="1"/>
  <c r="B273" i="8"/>
  <c r="D19" i="4" s="1"/>
  <c r="D4" i="9"/>
  <c r="H4" i="9"/>
  <c r="L4" i="9"/>
  <c r="P4" i="9"/>
  <c r="T4" i="9"/>
  <c r="X4" i="9"/>
  <c r="AB4" i="9"/>
  <c r="AF4" i="9"/>
  <c r="AJ4" i="9"/>
  <c r="AN4" i="9"/>
  <c r="AR4" i="9"/>
  <c r="AV4" i="9"/>
  <c r="H8" i="5"/>
  <c r="G107" i="5"/>
  <c r="G19" i="5" s="1"/>
  <c r="G50" i="5"/>
  <c r="G53" i="5"/>
  <c r="G54" i="5"/>
  <c r="G57" i="5"/>
  <c r="G58" i="5"/>
  <c r="G61" i="5"/>
  <c r="G62" i="5"/>
  <c r="G31" i="5"/>
  <c r="G32" i="5"/>
  <c r="G35" i="5"/>
  <c r="G36" i="5"/>
  <c r="G39" i="5"/>
  <c r="G40" i="5"/>
  <c r="G43" i="5"/>
  <c r="G44" i="5"/>
  <c r="G193" i="5"/>
  <c r="G21" i="5" s="1"/>
  <c r="G215" i="5"/>
  <c r="G236" i="5"/>
  <c r="G22" i="5" s="1"/>
  <c r="G51" i="5"/>
  <c r="G52" i="5"/>
  <c r="G55" i="5"/>
  <c r="G56" i="5"/>
  <c r="G59" i="5"/>
  <c r="G60" i="5"/>
  <c r="G63" i="5"/>
  <c r="G64" i="5"/>
  <c r="G29" i="5"/>
  <c r="G129" i="5"/>
  <c r="G13" i="5" s="1"/>
  <c r="G30" i="5"/>
  <c r="G33" i="5"/>
  <c r="G34" i="5"/>
  <c r="G37" i="5"/>
  <c r="G38" i="5"/>
  <c r="G41" i="5"/>
  <c r="G42" i="5"/>
  <c r="G150" i="5"/>
  <c r="G20" i="5" s="1"/>
  <c r="G172" i="5"/>
  <c r="G14" i="5" s="1"/>
  <c r="G258" i="5"/>
  <c r="G16" i="5" s="1"/>
  <c r="G279" i="5"/>
  <c r="G23" i="5" s="1"/>
  <c r="H7" i="5"/>
  <c r="H19" i="5"/>
  <c r="H12" i="5"/>
  <c r="F19" i="5"/>
  <c r="F13" i="5"/>
  <c r="H13" i="5"/>
  <c r="F20" i="5"/>
  <c r="H20" i="5"/>
  <c r="G15" i="5"/>
  <c r="P91" i="5"/>
  <c r="P72" i="5"/>
  <c r="P170" i="5"/>
  <c r="P154" i="5"/>
  <c r="P179" i="5"/>
  <c r="P205" i="5"/>
  <c r="P230" i="5"/>
  <c r="P256" i="5"/>
  <c r="P277" i="5"/>
  <c r="P261" i="5"/>
  <c r="P73" i="5"/>
  <c r="P98" i="5"/>
  <c r="P124" i="5"/>
  <c r="P149" i="5"/>
  <c r="P133" i="5"/>
  <c r="P159" i="5"/>
  <c r="P184" i="5"/>
  <c r="P210" i="5"/>
  <c r="P235" i="5"/>
  <c r="P249" i="5"/>
  <c r="P95" i="5"/>
  <c r="P78" i="5"/>
  <c r="P97" i="5"/>
  <c r="P160" i="5"/>
  <c r="P185" i="5"/>
  <c r="P211" i="5"/>
  <c r="P216" i="5"/>
  <c r="P220" i="5"/>
  <c r="P246" i="5"/>
  <c r="P271" i="5"/>
  <c r="P79" i="5"/>
  <c r="P104" i="5"/>
  <c r="P88" i="5"/>
  <c r="P114" i="5"/>
  <c r="P139" i="5"/>
  <c r="P165" i="5"/>
  <c r="P190" i="5"/>
  <c r="P174" i="5"/>
  <c r="P200" i="5"/>
  <c r="P225" i="5"/>
  <c r="P251" i="5"/>
  <c r="P276" i="5"/>
  <c r="P260" i="5"/>
  <c r="P245" i="5"/>
  <c r="P262" i="5"/>
  <c r="N84" i="5"/>
  <c r="N68" i="5"/>
  <c r="N166" i="5"/>
  <c r="N191" i="5"/>
  <c r="N175" i="5"/>
  <c r="N201" i="5"/>
  <c r="N226" i="5"/>
  <c r="N252" i="5"/>
  <c r="N277" i="5"/>
  <c r="N261" i="5"/>
  <c r="N73" i="5"/>
  <c r="N98" i="5"/>
  <c r="N124" i="5"/>
  <c r="N149" i="5"/>
  <c r="N133" i="5"/>
  <c r="N159" i="5"/>
  <c r="N184" i="5"/>
  <c r="N210" i="5"/>
  <c r="N235" i="5"/>
  <c r="N219" i="5"/>
  <c r="N245" i="5"/>
  <c r="N270" i="5"/>
  <c r="N95" i="5"/>
  <c r="N78" i="5"/>
  <c r="N97" i="5"/>
  <c r="N160" i="5"/>
  <c r="N185" i="5"/>
  <c r="N211" i="5"/>
  <c r="N216" i="5"/>
  <c r="N220" i="5"/>
  <c r="N246" i="5"/>
  <c r="N271" i="5"/>
  <c r="N79" i="5"/>
  <c r="N104" i="5"/>
  <c r="N88" i="5"/>
  <c r="N114" i="5"/>
  <c r="N139" i="5"/>
  <c r="N165" i="5"/>
  <c r="N190" i="5"/>
  <c r="N174" i="5"/>
  <c r="N200" i="5"/>
  <c r="N225" i="5"/>
  <c r="N251" i="5"/>
  <c r="N276" i="5"/>
  <c r="N260" i="5"/>
  <c r="L99" i="5"/>
  <c r="U91" i="5"/>
  <c r="AG84" i="5"/>
  <c r="L76" i="5"/>
  <c r="U72" i="5"/>
  <c r="AG68" i="5"/>
  <c r="L93" i="5"/>
  <c r="U170" i="5"/>
  <c r="U166" i="5"/>
  <c r="U162" i="5"/>
  <c r="U158" i="5"/>
  <c r="U154" i="5"/>
  <c r="U191" i="5"/>
  <c r="U187" i="5"/>
  <c r="U183" i="5"/>
  <c r="U179" i="5"/>
  <c r="U175" i="5"/>
  <c r="U213" i="5"/>
  <c r="U209" i="5"/>
  <c r="U205" i="5"/>
  <c r="U201" i="5"/>
  <c r="U197" i="5"/>
  <c r="U234" i="5"/>
  <c r="U230" i="5"/>
  <c r="U226" i="5"/>
  <c r="U222" i="5"/>
  <c r="U218" i="5"/>
  <c r="U256" i="5"/>
  <c r="AG252" i="5"/>
  <c r="L244" i="5"/>
  <c r="U240" i="5"/>
  <c r="AG277" i="5"/>
  <c r="AG273" i="5"/>
  <c r="AG269" i="5"/>
  <c r="AG265" i="5"/>
  <c r="AG261" i="5"/>
  <c r="AG85" i="5"/>
  <c r="P87" i="5"/>
  <c r="P80" i="5"/>
  <c r="P101" i="5"/>
  <c r="P162" i="5"/>
  <c r="P187" i="5"/>
  <c r="P213" i="5"/>
  <c r="P197" i="5"/>
  <c r="P222" i="5"/>
  <c r="P248" i="5"/>
  <c r="P269" i="5"/>
  <c r="P81" i="5"/>
  <c r="P106" i="5"/>
  <c r="P90" i="5"/>
  <c r="P116" i="5"/>
  <c r="P141" i="5"/>
  <c r="P167" i="5"/>
  <c r="P192" i="5"/>
  <c r="P176" i="5"/>
  <c r="P202" i="5"/>
  <c r="P223" i="5"/>
  <c r="P266" i="5"/>
  <c r="P66" i="5"/>
  <c r="P70" i="5"/>
  <c r="P168" i="5"/>
  <c r="P173" i="5"/>
  <c r="P177" i="5"/>
  <c r="P203" i="5"/>
  <c r="P228" i="5"/>
  <c r="P254" i="5"/>
  <c r="P259" i="5"/>
  <c r="P263" i="5"/>
  <c r="P71" i="5"/>
  <c r="P96" i="5"/>
  <c r="P122" i="5"/>
  <c r="P147" i="5"/>
  <c r="P131" i="5"/>
  <c r="P157" i="5"/>
  <c r="P182" i="5"/>
  <c r="P208" i="5"/>
  <c r="P233" i="5"/>
  <c r="P217" i="5"/>
  <c r="P243" i="5"/>
  <c r="P268" i="5"/>
  <c r="P219" i="5"/>
  <c r="P274" i="5"/>
  <c r="N99" i="5"/>
  <c r="N76" i="5"/>
  <c r="N93" i="5"/>
  <c r="N158" i="5"/>
  <c r="N183" i="5"/>
  <c r="N209" i="5"/>
  <c r="N234" i="5"/>
  <c r="N218" i="5"/>
  <c r="N244" i="5"/>
  <c r="N269" i="5"/>
  <c r="N81" i="5"/>
  <c r="N106" i="5"/>
  <c r="N90" i="5"/>
  <c r="N116" i="5"/>
  <c r="N141" i="5"/>
  <c r="N167" i="5"/>
  <c r="N192" i="5"/>
  <c r="N176" i="5"/>
  <c r="N202" i="5"/>
  <c r="N227" i="5"/>
  <c r="N253" i="5"/>
  <c r="N278" i="5"/>
  <c r="N262" i="5"/>
  <c r="N66" i="5"/>
  <c r="N70" i="5"/>
  <c r="N168" i="5"/>
  <c r="N173" i="5"/>
  <c r="N177" i="5"/>
  <c r="N203" i="5"/>
  <c r="N228" i="5"/>
  <c r="N254" i="5"/>
  <c r="N259" i="5"/>
  <c r="N263" i="5"/>
  <c r="N71" i="5"/>
  <c r="N96" i="5"/>
  <c r="N122" i="5"/>
  <c r="N147" i="5"/>
  <c r="N131" i="5"/>
  <c r="N157" i="5"/>
  <c r="N182" i="5"/>
  <c r="N208" i="5"/>
  <c r="N233" i="5"/>
  <c r="N217" i="5"/>
  <c r="N243" i="5"/>
  <c r="N268" i="5"/>
  <c r="U87" i="5"/>
  <c r="AG99" i="5"/>
  <c r="L84" i="5"/>
  <c r="U80" i="5"/>
  <c r="AG76" i="5"/>
  <c r="L68" i="5"/>
  <c r="U101" i="5"/>
  <c r="AG93" i="5"/>
  <c r="J170" i="5"/>
  <c r="J166" i="5"/>
  <c r="J162" i="5"/>
  <c r="J158" i="5"/>
  <c r="J154" i="5"/>
  <c r="J191" i="5"/>
  <c r="J187" i="5"/>
  <c r="J183" i="5"/>
  <c r="J179" i="5"/>
  <c r="J175" i="5"/>
  <c r="J213" i="5"/>
  <c r="J209" i="5"/>
  <c r="J205" i="5"/>
  <c r="J201" i="5"/>
  <c r="J197" i="5"/>
  <c r="J234" i="5"/>
  <c r="J230" i="5"/>
  <c r="J226" i="5"/>
  <c r="J222" i="5"/>
  <c r="J218" i="5"/>
  <c r="L252" i="5"/>
  <c r="U248" i="5"/>
  <c r="AG244" i="5"/>
  <c r="L277" i="5"/>
  <c r="L273" i="5"/>
  <c r="L269" i="5"/>
  <c r="L265" i="5"/>
  <c r="L261" i="5"/>
  <c r="L85" i="5"/>
  <c r="U81" i="5"/>
  <c r="AG77" i="5"/>
  <c r="L69" i="5"/>
  <c r="U106" i="5"/>
  <c r="AG102" i="5"/>
  <c r="L94" i="5"/>
  <c r="U90" i="5"/>
  <c r="AG128" i="5"/>
  <c r="AG124" i="5"/>
  <c r="AG120" i="5"/>
  <c r="AG116" i="5"/>
  <c r="AG112" i="5"/>
  <c r="AG149" i="5"/>
  <c r="AG145" i="5"/>
  <c r="AG141" i="5"/>
  <c r="AG137" i="5"/>
  <c r="AG133" i="5"/>
  <c r="AG171" i="5"/>
  <c r="AG167" i="5"/>
  <c r="AG163" i="5"/>
  <c r="AG159" i="5"/>
  <c r="AG155" i="5"/>
  <c r="AG192" i="5"/>
  <c r="AG188" i="5"/>
  <c r="AG184" i="5"/>
  <c r="AG180" i="5"/>
  <c r="AG176" i="5"/>
  <c r="AG214" i="5"/>
  <c r="AG210" i="5"/>
  <c r="AG206" i="5"/>
  <c r="AG202" i="5"/>
  <c r="AG198" i="5"/>
  <c r="AG235" i="5"/>
  <c r="AG231" i="5"/>
  <c r="AG227" i="5"/>
  <c r="AG223" i="5"/>
  <c r="AG219" i="5"/>
  <c r="AG257" i="5"/>
  <c r="L249" i="5"/>
  <c r="U245" i="5"/>
  <c r="AG241" i="5"/>
  <c r="J278" i="5"/>
  <c r="J274" i="5"/>
  <c r="J270" i="5"/>
  <c r="J266" i="5"/>
  <c r="J262" i="5"/>
  <c r="J264" i="5"/>
  <c r="L95" i="5"/>
  <c r="U89" i="5"/>
  <c r="AG66" i="5"/>
  <c r="L78" i="5"/>
  <c r="U74" i="5"/>
  <c r="AG70" i="5"/>
  <c r="L97" i="5"/>
  <c r="U152" i="5"/>
  <c r="U168" i="5"/>
  <c r="U164" i="5"/>
  <c r="U160" i="5"/>
  <c r="U156" i="5"/>
  <c r="U173" i="5"/>
  <c r="U189" i="5"/>
  <c r="U185" i="5"/>
  <c r="U181" i="5"/>
  <c r="U177" i="5"/>
  <c r="U195" i="5"/>
  <c r="U211" i="5"/>
  <c r="U207" i="5"/>
  <c r="U203" i="5"/>
  <c r="U199" i="5"/>
  <c r="U216" i="5"/>
  <c r="U232" i="5"/>
  <c r="U228" i="5"/>
  <c r="U224" i="5"/>
  <c r="U220" i="5"/>
  <c r="U238" i="5"/>
  <c r="AG254" i="5"/>
  <c r="L246" i="5"/>
  <c r="U242" i="5"/>
  <c r="AG259" i="5"/>
  <c r="AG275" i="5"/>
  <c r="AG271" i="5"/>
  <c r="AG267" i="5"/>
  <c r="AG263" i="5"/>
  <c r="AG83" i="5"/>
  <c r="L75" i="5"/>
  <c r="U71" i="5"/>
  <c r="AG67" i="5"/>
  <c r="L100" i="5"/>
  <c r="U96" i="5"/>
  <c r="AG92" i="5"/>
  <c r="L126" i="5"/>
  <c r="L122" i="5"/>
  <c r="L118" i="5"/>
  <c r="L114" i="5"/>
  <c r="L110" i="5"/>
  <c r="L147" i="5"/>
  <c r="L143" i="5"/>
  <c r="L139" i="5"/>
  <c r="L135" i="5"/>
  <c r="L131" i="5"/>
  <c r="L169" i="5"/>
  <c r="L165" i="5"/>
  <c r="L161" i="5"/>
  <c r="L157" i="5"/>
  <c r="L153" i="5"/>
  <c r="L190" i="5"/>
  <c r="L186" i="5"/>
  <c r="L182" i="5"/>
  <c r="L178" i="5"/>
  <c r="L174" i="5"/>
  <c r="L212" i="5"/>
  <c r="L208" i="5"/>
  <c r="L204" i="5"/>
  <c r="L200" i="5"/>
  <c r="L196" i="5"/>
  <c r="L233" i="5"/>
  <c r="L229" i="5"/>
  <c r="L225" i="5"/>
  <c r="L221" i="5"/>
  <c r="L217" i="5"/>
  <c r="L255" i="5"/>
  <c r="U251" i="5"/>
  <c r="AG247" i="5"/>
  <c r="L239" i="5"/>
  <c r="U276" i="5"/>
  <c r="U272" i="5"/>
  <c r="U268" i="5"/>
  <c r="L77" i="5"/>
  <c r="U73" i="5"/>
  <c r="AG69" i="5"/>
  <c r="L102" i="5"/>
  <c r="U98" i="5"/>
  <c r="AG94" i="5"/>
  <c r="L128" i="5"/>
  <c r="L124" i="5"/>
  <c r="L120" i="5"/>
  <c r="L116" i="5"/>
  <c r="L112" i="5"/>
  <c r="L149" i="5"/>
  <c r="L145" i="5"/>
  <c r="L141" i="5"/>
  <c r="L137" i="5"/>
  <c r="L133" i="5"/>
  <c r="L171" i="5"/>
  <c r="L167" i="5"/>
  <c r="L163" i="5"/>
  <c r="L159" i="5"/>
  <c r="L155" i="5"/>
  <c r="L192" i="5"/>
  <c r="L188" i="5"/>
  <c r="L184" i="5"/>
  <c r="L180" i="5"/>
  <c r="L176" i="5"/>
  <c r="L214" i="5"/>
  <c r="L210" i="5"/>
  <c r="L206" i="5"/>
  <c r="L202" i="5"/>
  <c r="L198" i="5"/>
  <c r="L235" i="5"/>
  <c r="L231" i="5"/>
  <c r="L227" i="5"/>
  <c r="L223" i="5"/>
  <c r="L219" i="5"/>
  <c r="L257" i="5"/>
  <c r="U253" i="5"/>
  <c r="AG249" i="5"/>
  <c r="L241" i="5"/>
  <c r="U278" i="5"/>
  <c r="U274" i="5"/>
  <c r="U270" i="5"/>
  <c r="U266" i="5"/>
  <c r="U262" i="5"/>
  <c r="U264" i="5"/>
  <c r="U103" i="5"/>
  <c r="AG95" i="5"/>
  <c r="L66" i="5"/>
  <c r="U82" i="5"/>
  <c r="AG78" i="5"/>
  <c r="L70" i="5"/>
  <c r="U105" i="5"/>
  <c r="AG97" i="5"/>
  <c r="J152" i="5"/>
  <c r="J168" i="5"/>
  <c r="J164" i="5"/>
  <c r="J160" i="5"/>
  <c r="J156" i="5"/>
  <c r="J173" i="5"/>
  <c r="J189" i="5"/>
  <c r="J185" i="5"/>
  <c r="J181" i="5"/>
  <c r="J177" i="5"/>
  <c r="J195" i="5"/>
  <c r="J211" i="5"/>
  <c r="J207" i="5"/>
  <c r="J203" i="5"/>
  <c r="J199" i="5"/>
  <c r="J216" i="5"/>
  <c r="J232" i="5"/>
  <c r="J228" i="5"/>
  <c r="J224" i="5"/>
  <c r="J220" i="5"/>
  <c r="L254" i="5"/>
  <c r="U250" i="5"/>
  <c r="AG246" i="5"/>
  <c r="L259" i="5"/>
  <c r="L275" i="5"/>
  <c r="L271" i="5"/>
  <c r="L267" i="5"/>
  <c r="L263" i="5"/>
  <c r="L83" i="5"/>
  <c r="U79" i="5"/>
  <c r="AG75" i="5"/>
  <c r="L67" i="5"/>
  <c r="U104" i="5"/>
  <c r="AG100" i="5"/>
  <c r="L92" i="5"/>
  <c r="U88" i="5"/>
  <c r="AG126" i="5"/>
  <c r="AG122" i="5"/>
  <c r="AG118" i="5"/>
  <c r="AG114" i="5"/>
  <c r="AG110" i="5"/>
  <c r="AG147" i="5"/>
  <c r="AG143" i="5"/>
  <c r="AG139" i="5"/>
  <c r="AG135" i="5"/>
  <c r="AG131" i="5"/>
  <c r="AG169" i="5"/>
  <c r="AG165" i="5"/>
  <c r="AG161" i="5"/>
  <c r="AG157" i="5"/>
  <c r="AG153" i="5"/>
  <c r="AG190" i="5"/>
  <c r="AG186" i="5"/>
  <c r="AG182" i="5"/>
  <c r="AG178" i="5"/>
  <c r="AG174" i="5"/>
  <c r="AG212" i="5"/>
  <c r="AG208" i="5"/>
  <c r="AG204" i="5"/>
  <c r="AG200" i="5"/>
  <c r="AG196" i="5"/>
  <c r="AG233" i="5"/>
  <c r="AG229" i="5"/>
  <c r="AG225" i="5"/>
  <c r="AG221" i="5"/>
  <c r="AG217" i="5"/>
  <c r="AG255" i="5"/>
  <c r="L247" i="5"/>
  <c r="U243" i="5"/>
  <c r="AG239" i="5"/>
  <c r="J276" i="5"/>
  <c r="J272" i="5"/>
  <c r="U260" i="5"/>
  <c r="P84" i="5"/>
  <c r="P68" i="5"/>
  <c r="P166" i="5"/>
  <c r="P191" i="5"/>
  <c r="P175" i="5"/>
  <c r="P201" i="5"/>
  <c r="P226" i="5"/>
  <c r="P252" i="5"/>
  <c r="P273" i="5"/>
  <c r="P85" i="5"/>
  <c r="P69" i="5"/>
  <c r="P94" i="5"/>
  <c r="P120" i="5"/>
  <c r="P145" i="5"/>
  <c r="P171" i="5"/>
  <c r="P155" i="5"/>
  <c r="P180" i="5"/>
  <c r="P206" i="5"/>
  <c r="P227" i="5"/>
  <c r="P278" i="5"/>
  <c r="P89" i="5"/>
  <c r="P74" i="5"/>
  <c r="P152" i="5"/>
  <c r="P156" i="5"/>
  <c r="P181" i="5"/>
  <c r="P207" i="5"/>
  <c r="P232" i="5"/>
  <c r="P238" i="5"/>
  <c r="P242" i="5"/>
  <c r="P267" i="5"/>
  <c r="P75" i="5"/>
  <c r="P100" i="5"/>
  <c r="P126" i="5"/>
  <c r="P110" i="5"/>
  <c r="P135" i="5"/>
  <c r="P161" i="5"/>
  <c r="P186" i="5"/>
  <c r="P212" i="5"/>
  <c r="P196" i="5"/>
  <c r="P221" i="5"/>
  <c r="P247" i="5"/>
  <c r="P272" i="5"/>
  <c r="P231" i="5"/>
  <c r="P241" i="5"/>
  <c r="N87" i="5"/>
  <c r="N80" i="5"/>
  <c r="N101" i="5"/>
  <c r="N162" i="5"/>
  <c r="N187" i="5"/>
  <c r="N213" i="5"/>
  <c r="N197" i="5"/>
  <c r="N222" i="5"/>
  <c r="N248" i="5"/>
  <c r="N273" i="5"/>
  <c r="N85" i="5"/>
  <c r="N69" i="5"/>
  <c r="N94" i="5"/>
  <c r="N120" i="5"/>
  <c r="N145" i="5"/>
  <c r="N171" i="5"/>
  <c r="N155" i="5"/>
  <c r="N180" i="5"/>
  <c r="N206" i="5"/>
  <c r="N231" i="5"/>
  <c r="N257" i="5"/>
  <c r="N241" i="5"/>
  <c r="N266" i="5"/>
  <c r="N89" i="5"/>
  <c r="N74" i="5"/>
  <c r="N152" i="5"/>
  <c r="N156" i="5"/>
  <c r="N181" i="5"/>
  <c r="N207" i="5"/>
  <c r="N232" i="5"/>
  <c r="N238" i="5"/>
  <c r="N242" i="5"/>
  <c r="N267" i="5"/>
  <c r="N75" i="5"/>
  <c r="N100" i="5"/>
  <c r="N126" i="5"/>
  <c r="N110" i="5"/>
  <c r="N135" i="5"/>
  <c r="N161" i="5"/>
  <c r="N186" i="5"/>
  <c r="N212" i="5"/>
  <c r="N196" i="5"/>
  <c r="N221" i="5"/>
  <c r="N247" i="5"/>
  <c r="N272" i="5"/>
  <c r="L87" i="5"/>
  <c r="U99" i="5"/>
  <c r="AG91" i="5"/>
  <c r="L80" i="5"/>
  <c r="U76" i="5"/>
  <c r="AG72" i="5"/>
  <c r="L101" i="5"/>
  <c r="U93" i="5"/>
  <c r="AG170" i="5"/>
  <c r="AG166" i="5"/>
  <c r="AG162" i="5"/>
  <c r="AG158" i="5"/>
  <c r="AG154" i="5"/>
  <c r="AG191" i="5"/>
  <c r="AG187" i="5"/>
  <c r="AG183" i="5"/>
  <c r="AG179" i="5"/>
  <c r="AG175" i="5"/>
  <c r="AG213" i="5"/>
  <c r="AG209" i="5"/>
  <c r="AG205" i="5"/>
  <c r="AG201" i="5"/>
  <c r="AG197" i="5"/>
  <c r="AG234" i="5"/>
  <c r="AG230" i="5"/>
  <c r="AG226" i="5"/>
  <c r="AG222" i="5"/>
  <c r="AG218" i="5"/>
  <c r="AG256" i="5"/>
  <c r="L248" i="5"/>
  <c r="U244" i="5"/>
  <c r="AG240" i="5"/>
  <c r="J277" i="5"/>
  <c r="J273" i="5"/>
  <c r="J269" i="5"/>
  <c r="J265" i="5"/>
  <c r="J261" i="5"/>
  <c r="L81" i="5"/>
  <c r="U77" i="5"/>
  <c r="AG73" i="5"/>
  <c r="L106" i="5"/>
  <c r="U102" i="5"/>
  <c r="AG98" i="5"/>
  <c r="L90" i="5"/>
  <c r="U128" i="5"/>
  <c r="U124" i="5"/>
  <c r="U120" i="5"/>
  <c r="U116" i="5"/>
  <c r="U112" i="5"/>
  <c r="U149" i="5"/>
  <c r="U145" i="5"/>
  <c r="U141" i="5"/>
  <c r="U137" i="5"/>
  <c r="U133" i="5"/>
  <c r="U171" i="5"/>
  <c r="U167" i="5"/>
  <c r="U163" i="5"/>
  <c r="U159" i="5"/>
  <c r="U155" i="5"/>
  <c r="U192" i="5"/>
  <c r="U188" i="5"/>
  <c r="U184" i="5"/>
  <c r="U180" i="5"/>
  <c r="U176" i="5"/>
  <c r="U214" i="5"/>
  <c r="U210" i="5"/>
  <c r="U206" i="5"/>
  <c r="U202" i="5"/>
  <c r="U198" i="5"/>
  <c r="U235" i="5"/>
  <c r="U231" i="5"/>
  <c r="U227" i="5"/>
  <c r="U223" i="5"/>
  <c r="U219" i="5"/>
  <c r="U257" i="5"/>
  <c r="AG253" i="5"/>
  <c r="L245" i="5"/>
  <c r="U241" i="5"/>
  <c r="AG278" i="5"/>
  <c r="AG274" i="5"/>
  <c r="AG270" i="5"/>
  <c r="AG266" i="5"/>
  <c r="AG262" i="5"/>
  <c r="AG264" i="5"/>
  <c r="AG103" i="5"/>
  <c r="L89" i="5"/>
  <c r="U66" i="5"/>
  <c r="AG82" i="5"/>
  <c r="L74" i="5"/>
  <c r="U70" i="5"/>
  <c r="AG105" i="5"/>
  <c r="L152" i="5"/>
  <c r="L168" i="5"/>
  <c r="L164" i="5"/>
  <c r="L160" i="5"/>
  <c r="L156" i="5"/>
  <c r="L173" i="5"/>
  <c r="L189" i="5"/>
  <c r="L185" i="5"/>
  <c r="L181" i="5"/>
  <c r="L177" i="5"/>
  <c r="L195" i="5"/>
  <c r="L211" i="5"/>
  <c r="L207" i="5"/>
  <c r="L203" i="5"/>
  <c r="L199" i="5"/>
  <c r="L216" i="5"/>
  <c r="L232" i="5"/>
  <c r="L228" i="5"/>
  <c r="L224" i="5"/>
  <c r="L220" i="5"/>
  <c r="L238" i="5"/>
  <c r="U254" i="5"/>
  <c r="AG250" i="5"/>
  <c r="L242" i="5"/>
  <c r="U259" i="5"/>
  <c r="U275" i="5"/>
  <c r="U271" i="5"/>
  <c r="U267" i="5"/>
  <c r="U263" i="5"/>
  <c r="U83" i="5"/>
  <c r="AG79" i="5"/>
  <c r="L71" i="5"/>
  <c r="U67" i="5"/>
  <c r="AG104" i="5"/>
  <c r="L96" i="5"/>
  <c r="U92" i="5"/>
  <c r="AG88" i="5"/>
  <c r="J126" i="5"/>
  <c r="J122" i="5"/>
  <c r="J118" i="5"/>
  <c r="J114" i="5"/>
  <c r="J110" i="5"/>
  <c r="J147" i="5"/>
  <c r="J143" i="5"/>
  <c r="J139" i="5"/>
  <c r="J135" i="5"/>
  <c r="J131" i="5"/>
  <c r="J169" i="5"/>
  <c r="J165" i="5"/>
  <c r="J161" i="5"/>
  <c r="J157" i="5"/>
  <c r="J153" i="5"/>
  <c r="J190" i="5"/>
  <c r="J186" i="5"/>
  <c r="J182" i="5"/>
  <c r="J178" i="5"/>
  <c r="J174" i="5"/>
  <c r="J212" i="5"/>
  <c r="J208" i="5"/>
  <c r="J204" i="5"/>
  <c r="J200" i="5"/>
  <c r="J196" i="5"/>
  <c r="J233" i="5"/>
  <c r="J229" i="5"/>
  <c r="J225" i="5"/>
  <c r="J221" i="5"/>
  <c r="J217" i="5"/>
  <c r="L251" i="5"/>
  <c r="U247" i="5"/>
  <c r="AG243" i="5"/>
  <c r="L276" i="5"/>
  <c r="L272" i="5"/>
  <c r="L268" i="5"/>
  <c r="L260" i="5"/>
  <c r="P99" i="5"/>
  <c r="P76" i="5"/>
  <c r="P93" i="5"/>
  <c r="P158" i="5"/>
  <c r="P183" i="5"/>
  <c r="P209" i="5"/>
  <c r="P234" i="5"/>
  <c r="P218" i="5"/>
  <c r="P244" i="5"/>
  <c r="P265" i="5"/>
  <c r="P77" i="5"/>
  <c r="P102" i="5"/>
  <c r="P128" i="5"/>
  <c r="P112" i="5"/>
  <c r="P137" i="5"/>
  <c r="P163" i="5"/>
  <c r="P188" i="5"/>
  <c r="P214" i="5"/>
  <c r="P198" i="5"/>
  <c r="P257" i="5"/>
  <c r="P103" i="5"/>
  <c r="P82" i="5"/>
  <c r="P105" i="5"/>
  <c r="P164" i="5"/>
  <c r="P189" i="5"/>
  <c r="P195" i="5"/>
  <c r="P199" i="5"/>
  <c r="P224" i="5"/>
  <c r="P250" i="5"/>
  <c r="P275" i="5"/>
  <c r="P83" i="5"/>
  <c r="P67" i="5"/>
  <c r="P92" i="5"/>
  <c r="P118" i="5"/>
  <c r="P143" i="5"/>
  <c r="P169" i="5"/>
  <c r="P153" i="5"/>
  <c r="P178" i="5"/>
  <c r="P204" i="5"/>
  <c r="P229" i="5"/>
  <c r="P255" i="5"/>
  <c r="P239" i="5"/>
  <c r="P264" i="5"/>
  <c r="P253" i="5"/>
  <c r="P270" i="5"/>
  <c r="N91" i="5"/>
  <c r="N72" i="5"/>
  <c r="N170" i="5"/>
  <c r="N154" i="5"/>
  <c r="N179" i="5"/>
  <c r="N205" i="5"/>
  <c r="N230" i="5"/>
  <c r="N256" i="5"/>
  <c r="N240" i="5"/>
  <c r="N265" i="5"/>
  <c r="N77" i="5"/>
  <c r="N102" i="5"/>
  <c r="N128" i="5"/>
  <c r="N112" i="5"/>
  <c r="N137" i="5"/>
  <c r="N163" i="5"/>
  <c r="N188" i="5"/>
  <c r="N214" i="5"/>
  <c r="N198" i="5"/>
  <c r="N223" i="5"/>
  <c r="N249" i="5"/>
  <c r="N274" i="5"/>
  <c r="N103" i="5"/>
  <c r="N82" i="5"/>
  <c r="N105" i="5"/>
  <c r="N164" i="5"/>
  <c r="N189" i="5"/>
  <c r="N195" i="5"/>
  <c r="N199" i="5"/>
  <c r="N224" i="5"/>
  <c r="N250" i="5"/>
  <c r="N275" i="5"/>
  <c r="N83" i="5"/>
  <c r="N67" i="5"/>
  <c r="N92" i="5"/>
  <c r="N118" i="5"/>
  <c r="N143" i="5"/>
  <c r="N169" i="5"/>
  <c r="N153" i="5"/>
  <c r="N178" i="5"/>
  <c r="N204" i="5"/>
  <c r="N229" i="5"/>
  <c r="N255" i="5"/>
  <c r="N239" i="5"/>
  <c r="N264" i="5"/>
  <c r="AG87" i="5"/>
  <c r="L91" i="5"/>
  <c r="U84" i="5"/>
  <c r="AG80" i="5"/>
  <c r="L72" i="5"/>
  <c r="U68" i="5"/>
  <c r="AG101" i="5"/>
  <c r="L170" i="5"/>
  <c r="L166" i="5"/>
  <c r="L162" i="5"/>
  <c r="L158" i="5"/>
  <c r="L154" i="5"/>
  <c r="L191" i="5"/>
  <c r="L187" i="5"/>
  <c r="L183" i="5"/>
  <c r="L179" i="5"/>
  <c r="L175" i="5"/>
  <c r="L213" i="5"/>
  <c r="L209" i="5"/>
  <c r="L205" i="5"/>
  <c r="L201" i="5"/>
  <c r="L197" i="5"/>
  <c r="L234" i="5"/>
  <c r="L230" i="5"/>
  <c r="L226" i="5"/>
  <c r="L222" i="5"/>
  <c r="L218" i="5"/>
  <c r="L256" i="5"/>
  <c r="U252" i="5"/>
  <c r="AG248" i="5"/>
  <c r="L240" i="5"/>
  <c r="U277" i="5"/>
  <c r="U273" i="5"/>
  <c r="U269" i="5"/>
  <c r="U265" i="5"/>
  <c r="U261" i="5"/>
  <c r="U85" i="5"/>
  <c r="AG81" i="5"/>
  <c r="L73" i="5"/>
  <c r="U69" i="5"/>
  <c r="AG106" i="5"/>
  <c r="L98" i="5"/>
  <c r="U94" i="5"/>
  <c r="AG90" i="5"/>
  <c r="J128" i="5"/>
  <c r="J124" i="5"/>
  <c r="J120" i="5"/>
  <c r="J116" i="5"/>
  <c r="J112" i="5"/>
  <c r="J149" i="5"/>
  <c r="J145" i="5"/>
  <c r="J141" i="5"/>
  <c r="J137" i="5"/>
  <c r="J133" i="5"/>
  <c r="J171" i="5"/>
  <c r="J167" i="5"/>
  <c r="J163" i="5"/>
  <c r="J159" i="5"/>
  <c r="J155" i="5"/>
  <c r="J192" i="5"/>
  <c r="J188" i="5"/>
  <c r="J184" i="5"/>
  <c r="J180" i="5"/>
  <c r="J176" i="5"/>
  <c r="J214" i="5"/>
  <c r="J210" i="5"/>
  <c r="J206" i="5"/>
  <c r="J202" i="5"/>
  <c r="J198" i="5"/>
  <c r="J235" i="5"/>
  <c r="J231" i="5"/>
  <c r="J227" i="5"/>
  <c r="J223" i="5"/>
  <c r="J219" i="5"/>
  <c r="L253" i="5"/>
  <c r="U249" i="5"/>
  <c r="AG245" i="5"/>
  <c r="L278" i="5"/>
  <c r="L274" i="5"/>
  <c r="L270" i="5"/>
  <c r="L266" i="5"/>
  <c r="L262" i="5"/>
  <c r="L264" i="5"/>
  <c r="L103" i="5"/>
  <c r="U95" i="5"/>
  <c r="AG89" i="5"/>
  <c r="L82" i="5"/>
  <c r="U78" i="5"/>
  <c r="AG74" i="5"/>
  <c r="L105" i="5"/>
  <c r="U97" i="5"/>
  <c r="AG152" i="5"/>
  <c r="AG168" i="5"/>
  <c r="AG164" i="5"/>
  <c r="AG160" i="5"/>
  <c r="AG156" i="5"/>
  <c r="AG173" i="5"/>
  <c r="AG189" i="5"/>
  <c r="AG185" i="5"/>
  <c r="AG181" i="5"/>
  <c r="AG177" i="5"/>
  <c r="AG195" i="5"/>
  <c r="AG211" i="5"/>
  <c r="AG207" i="5"/>
  <c r="AG203" i="5"/>
  <c r="AG199" i="5"/>
  <c r="AG216" i="5"/>
  <c r="AG232" i="5"/>
  <c r="AG228" i="5"/>
  <c r="AG224" i="5"/>
  <c r="AG220" i="5"/>
  <c r="AG238" i="5"/>
  <c r="L250" i="5"/>
  <c r="U246" i="5"/>
  <c r="AG242" i="5"/>
  <c r="J259" i="5"/>
  <c r="J275" i="5"/>
  <c r="J271" i="5"/>
  <c r="J267" i="5"/>
  <c r="J263" i="5"/>
  <c r="L79" i="5"/>
  <c r="U75" i="5"/>
  <c r="AG71" i="5"/>
  <c r="L104" i="5"/>
  <c r="U100" i="5"/>
  <c r="AG96" i="5"/>
  <c r="L88" i="5"/>
  <c r="U126" i="5"/>
  <c r="U122" i="5"/>
  <c r="U118" i="5"/>
  <c r="U114" i="5"/>
  <c r="U110" i="5"/>
  <c r="U147" i="5"/>
  <c r="U143" i="5"/>
  <c r="U139" i="5"/>
  <c r="U135" i="5"/>
  <c r="U131" i="5"/>
  <c r="U169" i="5"/>
  <c r="U165" i="5"/>
  <c r="U161" i="5"/>
  <c r="U157" i="5"/>
  <c r="U153" i="5"/>
  <c r="U190" i="5"/>
  <c r="U186" i="5"/>
  <c r="U182" i="5"/>
  <c r="U178" i="5"/>
  <c r="U174" i="5"/>
  <c r="U212" i="5"/>
  <c r="U208" i="5"/>
  <c r="U204" i="5"/>
  <c r="U200" i="5"/>
  <c r="U196" i="5"/>
  <c r="U233" i="5"/>
  <c r="U229" i="5"/>
  <c r="U225" i="5"/>
  <c r="U221" i="5"/>
  <c r="U217" i="5"/>
  <c r="U255" i="5"/>
  <c r="AG251" i="5"/>
  <c r="L243" i="5"/>
  <c r="U239" i="5"/>
  <c r="AG276" i="5"/>
  <c r="AG272" i="5"/>
  <c r="AG268" i="5"/>
  <c r="AG260" i="5"/>
  <c r="J268" i="5"/>
  <c r="AD88" i="5"/>
  <c r="AJ100" i="5"/>
  <c r="AM71" i="5"/>
  <c r="AD79" i="5"/>
  <c r="AJ105" i="5"/>
  <c r="AJ78" i="5"/>
  <c r="AD89" i="5"/>
  <c r="AM90" i="5"/>
  <c r="AM102" i="5"/>
  <c r="AD69" i="5"/>
  <c r="AJ81" i="5"/>
  <c r="AM101" i="5"/>
  <c r="AM72" i="5"/>
  <c r="AJ84" i="5"/>
  <c r="AJ87" i="5"/>
  <c r="AD92" i="5"/>
  <c r="AM104" i="5"/>
  <c r="AJ75" i="5"/>
  <c r="AJ83" i="5"/>
  <c r="AJ70" i="5"/>
  <c r="AM82" i="5"/>
  <c r="AD95" i="5"/>
  <c r="AM94" i="5"/>
  <c r="AJ106" i="5"/>
  <c r="AD73" i="5"/>
  <c r="AJ85" i="5"/>
  <c r="AM68" i="5"/>
  <c r="AD76" i="5"/>
  <c r="AD91" i="5"/>
  <c r="AD120" i="5"/>
  <c r="AJ170" i="5"/>
  <c r="AD158" i="5"/>
  <c r="AM189" i="5"/>
  <c r="AD177" i="5"/>
  <c r="AD209" i="5"/>
  <c r="AM199" i="5"/>
  <c r="AD228" i="5"/>
  <c r="AJ218" i="5"/>
  <c r="AM250" i="5"/>
  <c r="AD259" i="5"/>
  <c r="AJ269" i="5"/>
  <c r="AD126" i="5"/>
  <c r="AJ114" i="5"/>
  <c r="AJ143" i="5"/>
  <c r="AD131" i="5"/>
  <c r="AD137" i="5"/>
  <c r="AM168" i="5"/>
  <c r="AD156" i="5"/>
  <c r="AM187" i="5"/>
  <c r="AD175" i="5"/>
  <c r="AD207" i="5"/>
  <c r="AM197" i="5"/>
  <c r="AD226" i="5"/>
  <c r="AJ238" i="5"/>
  <c r="AM248" i="5"/>
  <c r="AD277" i="5"/>
  <c r="AJ267" i="5"/>
  <c r="AD124" i="5"/>
  <c r="AM112" i="5"/>
  <c r="AJ141" i="5"/>
  <c r="AJ171" i="5"/>
  <c r="AD159" i="5"/>
  <c r="AJ188" i="5"/>
  <c r="AJ178" i="5"/>
  <c r="AM210" i="5"/>
  <c r="AJ198" i="5"/>
  <c r="AJ229" i="5"/>
  <c r="AM219" i="5"/>
  <c r="AD249" i="5"/>
  <c r="AD239" i="5"/>
  <c r="AM270" i="5"/>
  <c r="AJ163" i="5"/>
  <c r="AD192" i="5"/>
  <c r="AM182" i="5"/>
  <c r="AJ212" i="5"/>
  <c r="AJ202" i="5"/>
  <c r="AM233" i="5"/>
  <c r="AD221" i="5"/>
  <c r="AJ253" i="5"/>
  <c r="AM243" i="5"/>
  <c r="AD272" i="5"/>
  <c r="AJ262" i="5"/>
  <c r="AD145" i="5"/>
  <c r="AJ168" i="5"/>
  <c r="AM158" i="5"/>
  <c r="AJ187" i="5"/>
  <c r="AM177" i="5"/>
  <c r="AJ207" i="5"/>
  <c r="AJ197" i="5"/>
  <c r="AM228" i="5"/>
  <c r="AD238" i="5"/>
  <c r="AJ248" i="5"/>
  <c r="AM259" i="5"/>
  <c r="AD267" i="5"/>
  <c r="AM126" i="5"/>
  <c r="AJ112" i="5"/>
  <c r="AD141" i="5"/>
  <c r="AM131" i="5"/>
  <c r="AD163" i="5"/>
  <c r="AJ166" i="5"/>
  <c r="AM156" i="5"/>
  <c r="AD185" i="5"/>
  <c r="AM175" i="5"/>
  <c r="AD205" i="5"/>
  <c r="AD216" i="5"/>
  <c r="AM226" i="5"/>
  <c r="AD256" i="5"/>
  <c r="AJ246" i="5"/>
  <c r="AM277" i="5"/>
  <c r="AD265" i="5"/>
  <c r="AM124" i="5"/>
  <c r="AJ110" i="5"/>
  <c r="AD139" i="5"/>
  <c r="AD169" i="5"/>
  <c r="AM159" i="5"/>
  <c r="AM188" i="5"/>
  <c r="AJ176" i="5"/>
  <c r="AJ208" i="5"/>
  <c r="AM198" i="5"/>
  <c r="AD227" i="5"/>
  <c r="AJ217" i="5"/>
  <c r="AM249" i="5"/>
  <c r="AD278" i="5"/>
  <c r="AJ268" i="5"/>
  <c r="AD161" i="5"/>
  <c r="AD190" i="5"/>
  <c r="AJ180" i="5"/>
  <c r="AM212" i="5"/>
  <c r="AD200" i="5"/>
  <c r="AJ231" i="5"/>
  <c r="AM221" i="5"/>
  <c r="AD251" i="5"/>
  <c r="AJ241" i="5"/>
  <c r="AM272" i="5"/>
  <c r="AJ88" i="5"/>
  <c r="AJ96" i="5"/>
  <c r="AD67" i="5"/>
  <c r="AM79" i="5"/>
  <c r="AD97" i="5"/>
  <c r="AM74" i="5"/>
  <c r="AM89" i="5"/>
  <c r="AD103" i="5"/>
  <c r="AJ98" i="5"/>
  <c r="AM69" i="5"/>
  <c r="AD77" i="5"/>
  <c r="AJ93" i="5"/>
  <c r="AJ72" i="5"/>
  <c r="AD80" i="5"/>
  <c r="AJ99" i="5"/>
  <c r="AM92" i="5"/>
  <c r="AD100" i="5"/>
  <c r="AJ71" i="5"/>
  <c r="AM83" i="5"/>
  <c r="AD105" i="5"/>
  <c r="AD78" i="5"/>
  <c r="AM95" i="5"/>
  <c r="AD90" i="5"/>
  <c r="AJ102" i="5"/>
  <c r="AM73" i="5"/>
  <c r="AD81" i="5"/>
  <c r="AJ101" i="5"/>
  <c r="AM76" i="5"/>
  <c r="AD84" i="5"/>
  <c r="AD87" i="5"/>
  <c r="AD152" i="5"/>
  <c r="AM162" i="5"/>
  <c r="AJ191" i="5"/>
  <c r="AM181" i="5"/>
  <c r="AD211" i="5"/>
  <c r="AD201" i="5"/>
  <c r="AM232" i="5"/>
  <c r="AD220" i="5"/>
  <c r="AJ252" i="5"/>
  <c r="AM242" i="5"/>
  <c r="AD271" i="5"/>
  <c r="AJ261" i="5"/>
  <c r="AM118" i="5"/>
  <c r="AM147" i="5"/>
  <c r="AM135" i="5"/>
  <c r="AD128" i="5"/>
  <c r="AD170" i="5"/>
  <c r="AM160" i="5"/>
  <c r="AD189" i="5"/>
  <c r="AM179" i="5"/>
  <c r="AJ209" i="5"/>
  <c r="AD199" i="5"/>
  <c r="AM230" i="5"/>
  <c r="AD218" i="5"/>
  <c r="AJ250" i="5"/>
  <c r="AM240" i="5"/>
  <c r="AD269" i="5"/>
  <c r="AM128" i="5"/>
  <c r="AM116" i="5"/>
  <c r="AD143" i="5"/>
  <c r="AM133" i="5"/>
  <c r="AM163" i="5"/>
  <c r="AM192" i="5"/>
  <c r="AD180" i="5"/>
  <c r="AD212" i="5"/>
  <c r="AM202" i="5"/>
  <c r="AD231" i="5"/>
  <c r="AJ221" i="5"/>
  <c r="AM253" i="5"/>
  <c r="AD241" i="5"/>
  <c r="AJ272" i="5"/>
  <c r="AM262" i="5"/>
  <c r="AD153" i="5"/>
  <c r="AD184" i="5"/>
  <c r="AM174" i="5"/>
  <c r="AJ204" i="5"/>
  <c r="AJ235" i="5"/>
  <c r="AM225" i="5"/>
  <c r="AJ255" i="5"/>
  <c r="AJ245" i="5"/>
  <c r="AM276" i="5"/>
  <c r="AD264" i="5"/>
  <c r="AD154" i="5"/>
  <c r="AM152" i="5"/>
  <c r="AJ160" i="5"/>
  <c r="AJ189" i="5"/>
  <c r="AD179" i="5"/>
  <c r="AM211" i="5"/>
  <c r="AJ199" i="5"/>
  <c r="AJ230" i="5"/>
  <c r="AM220" i="5"/>
  <c r="AD250" i="5"/>
  <c r="AJ240" i="5"/>
  <c r="AM271" i="5"/>
  <c r="AJ128" i="5"/>
  <c r="AJ116" i="5"/>
  <c r="AM145" i="5"/>
  <c r="AJ133" i="5"/>
  <c r="AD112" i="5"/>
  <c r="AM170" i="5"/>
  <c r="AJ158" i="5"/>
  <c r="AD187" i="5"/>
  <c r="AJ177" i="5"/>
  <c r="AM209" i="5"/>
  <c r="AD197" i="5"/>
  <c r="AJ228" i="5"/>
  <c r="AM218" i="5"/>
  <c r="AD248" i="5"/>
  <c r="AJ259" i="5"/>
  <c r="AM269" i="5"/>
  <c r="AJ126" i="5"/>
  <c r="AM114" i="5"/>
  <c r="AM143" i="5"/>
  <c r="AJ131" i="5"/>
  <c r="AJ161" i="5"/>
  <c r="AJ190" i="5"/>
  <c r="AM180" i="5"/>
  <c r="AM66" i="5"/>
  <c r="J260" i="5"/>
  <c r="AM96" i="5"/>
  <c r="AD104" i="5"/>
  <c r="AM75" i="5"/>
  <c r="AM97" i="5"/>
  <c r="AD70" i="5"/>
  <c r="AJ82" i="5"/>
  <c r="AJ103" i="5"/>
  <c r="AD94" i="5"/>
  <c r="AM106" i="5"/>
  <c r="AJ77" i="5"/>
  <c r="AD85" i="5"/>
  <c r="AJ68" i="5"/>
  <c r="AM80" i="5"/>
  <c r="AM91" i="5"/>
  <c r="AM88" i="5"/>
  <c r="AM100" i="5"/>
  <c r="AJ67" i="5"/>
  <c r="AJ79" i="5"/>
  <c r="AM105" i="5"/>
  <c r="AD74" i="5"/>
  <c r="AJ89" i="5"/>
  <c r="AJ90" i="5"/>
  <c r="AD98" i="5"/>
  <c r="AJ69" i="5"/>
  <c r="AM81" i="5"/>
  <c r="AD93" i="5"/>
  <c r="AD72" i="5"/>
  <c r="AM84" i="5"/>
  <c r="AD99" i="5"/>
  <c r="AD122" i="5"/>
  <c r="AJ164" i="5"/>
  <c r="AJ173" i="5"/>
  <c r="AJ183" i="5"/>
  <c r="AM195" i="5"/>
  <c r="AD203" i="5"/>
  <c r="AJ234" i="5"/>
  <c r="AM224" i="5"/>
  <c r="AD254" i="5"/>
  <c r="AJ244" i="5"/>
  <c r="AM275" i="5"/>
  <c r="AD263" i="5"/>
  <c r="AJ120" i="5"/>
  <c r="AJ149" i="5"/>
  <c r="AJ137" i="5"/>
  <c r="AD167" i="5"/>
  <c r="AD157" i="5"/>
  <c r="AJ162" i="5"/>
  <c r="AD191" i="5"/>
  <c r="AD181" i="5"/>
  <c r="AM213" i="5"/>
  <c r="AJ201" i="5"/>
  <c r="AJ232" i="5"/>
  <c r="AM222" i="5"/>
  <c r="AD252" i="5"/>
  <c r="AJ242" i="5"/>
  <c r="AM273" i="5"/>
  <c r="AD261" i="5"/>
  <c r="AJ118" i="5"/>
  <c r="AJ147" i="5"/>
  <c r="AJ135" i="5"/>
  <c r="AJ165" i="5"/>
  <c r="AJ153" i="5"/>
  <c r="AM184" i="5"/>
  <c r="AJ214" i="5"/>
  <c r="AD204" i="5"/>
  <c r="AM235" i="5"/>
  <c r="AD223" i="5"/>
  <c r="AD255" i="5"/>
  <c r="AM245" i="5"/>
  <c r="AD274" i="5"/>
  <c r="AJ264" i="5"/>
  <c r="AJ157" i="5"/>
  <c r="AD186" i="5"/>
  <c r="AD176" i="5"/>
  <c r="AM208" i="5"/>
  <c r="AJ196" i="5"/>
  <c r="AJ227" i="5"/>
  <c r="AM217" i="5"/>
  <c r="AJ247" i="5"/>
  <c r="AJ278" i="5"/>
  <c r="AM268" i="5"/>
  <c r="AD260" i="5"/>
  <c r="AD165" i="5"/>
  <c r="AD162" i="5"/>
  <c r="AM173" i="5"/>
  <c r="AJ181" i="5"/>
  <c r="AJ213" i="5"/>
  <c r="AM203" i="5"/>
  <c r="AD232" i="5"/>
  <c r="AJ222" i="5"/>
  <c r="AM254" i="5"/>
  <c r="AD242" i="5"/>
  <c r="AJ273" i="5"/>
  <c r="AM263" i="5"/>
  <c r="AD118" i="5"/>
  <c r="AD147" i="5"/>
  <c r="AD135" i="5"/>
  <c r="AM167" i="5"/>
  <c r="AJ152" i="5"/>
  <c r="AD160" i="5"/>
  <c r="AM191" i="5"/>
  <c r="AJ179" i="5"/>
  <c r="AJ211" i="5"/>
  <c r="AM201" i="5"/>
  <c r="AD230" i="5"/>
  <c r="AJ220" i="5"/>
  <c r="AM252" i="5"/>
  <c r="AD240" i="5"/>
  <c r="AJ271" i="5"/>
  <c r="AM261" i="5"/>
  <c r="AD116" i="5"/>
  <c r="AJ145" i="5"/>
  <c r="AD133" i="5"/>
  <c r="AM165" i="5"/>
  <c r="AJ192" i="5"/>
  <c r="AD182" i="5"/>
  <c r="AM214" i="5"/>
  <c r="AD202" i="5"/>
  <c r="AJ233" i="5"/>
  <c r="AM223" i="5"/>
  <c r="AD253" i="5"/>
  <c r="AJ243" i="5"/>
  <c r="AM274" i="5"/>
  <c r="AD262" i="5"/>
  <c r="AJ155" i="5"/>
  <c r="AM186" i="5"/>
  <c r="AD174" i="5"/>
  <c r="AD206" i="5"/>
  <c r="AM196" i="5"/>
  <c r="AD225" i="5"/>
  <c r="AJ257" i="5"/>
  <c r="AM247" i="5"/>
  <c r="AD276" i="5"/>
  <c r="AJ266" i="5"/>
  <c r="AJ92" i="5"/>
  <c r="AJ104" i="5"/>
  <c r="AD71" i="5"/>
  <c r="AD83" i="5"/>
  <c r="AM70" i="5"/>
  <c r="AM78" i="5"/>
  <c r="AJ95" i="5"/>
  <c r="AJ94" i="5"/>
  <c r="AD102" i="5"/>
  <c r="AJ73" i="5"/>
  <c r="AM85" i="5"/>
  <c r="AD101" i="5"/>
  <c r="AJ76" i="5"/>
  <c r="AJ91" i="5"/>
  <c r="AM87" i="5"/>
  <c r="AD96" i="5"/>
  <c r="AM67" i="5"/>
  <c r="AD75" i="5"/>
  <c r="AJ97" i="5"/>
  <c r="AJ74" i="5"/>
  <c r="AD82" i="5"/>
  <c r="AM103" i="5"/>
  <c r="AM98" i="5"/>
  <c r="AD106" i="5"/>
  <c r="AM77" i="5"/>
  <c r="AM93" i="5"/>
  <c r="AD68" i="5"/>
  <c r="AJ80" i="5"/>
  <c r="AM99" i="5"/>
  <c r="AD171" i="5"/>
  <c r="AD166" i="5"/>
  <c r="AJ156" i="5"/>
  <c r="AJ185" i="5"/>
  <c r="AJ175" i="5"/>
  <c r="AM207" i="5"/>
  <c r="AJ216" i="5"/>
  <c r="AJ226" i="5"/>
  <c r="AM238" i="5"/>
  <c r="AD246" i="5"/>
  <c r="AJ277" i="5"/>
  <c r="AM267" i="5"/>
  <c r="AJ124" i="5"/>
  <c r="AD110" i="5"/>
  <c r="AM141" i="5"/>
  <c r="AM171" i="5"/>
  <c r="AD168" i="5"/>
  <c r="AD164" i="5"/>
  <c r="AM154" i="5"/>
  <c r="AD183" i="5"/>
  <c r="AD195" i="5"/>
  <c r="AM205" i="5"/>
  <c r="AD234" i="5"/>
  <c r="AJ224" i="5"/>
  <c r="AM256" i="5"/>
  <c r="AD244" i="5"/>
  <c r="AJ275" i="5"/>
  <c r="AM265" i="5"/>
  <c r="AM122" i="5"/>
  <c r="AD149" i="5"/>
  <c r="AM139" i="5"/>
  <c r="AM169" i="5"/>
  <c r="AM157" i="5"/>
  <c r="AJ186" i="5"/>
  <c r="AM176" i="5"/>
  <c r="AJ206" i="5"/>
  <c r="AD196" i="5"/>
  <c r="AM227" i="5"/>
  <c r="AD257" i="5"/>
  <c r="AD247" i="5"/>
  <c r="AM278" i="5"/>
  <c r="AD266" i="5"/>
  <c r="AM161" i="5"/>
  <c r="AM190" i="5"/>
  <c r="AD178" i="5"/>
  <c r="AJ210" i="5"/>
  <c r="AM200" i="5"/>
  <c r="AD229" i="5"/>
  <c r="AJ219" i="5"/>
  <c r="AM251" i="5"/>
  <c r="AJ239" i="5"/>
  <c r="AJ270" i="5"/>
  <c r="AM260" i="5"/>
  <c r="AD155" i="5"/>
  <c r="AM166" i="5"/>
  <c r="AJ154" i="5"/>
  <c r="AM185" i="5"/>
  <c r="AJ195" i="5"/>
  <c r="AJ205" i="5"/>
  <c r="AM216" i="5"/>
  <c r="AD224" i="5"/>
  <c r="AJ256" i="5"/>
  <c r="AM246" i="5"/>
  <c r="AD275" i="5"/>
  <c r="AJ265" i="5"/>
  <c r="AJ122" i="5"/>
  <c r="AM110" i="5"/>
  <c r="AJ139" i="5"/>
  <c r="AJ169" i="5"/>
  <c r="AD114" i="5"/>
  <c r="AM164" i="5"/>
  <c r="AD173" i="5"/>
  <c r="AM183" i="5"/>
  <c r="AD213" i="5"/>
  <c r="AJ203" i="5"/>
  <c r="AM234" i="5"/>
  <c r="AD222" i="5"/>
  <c r="AJ254" i="5"/>
  <c r="AM244" i="5"/>
  <c r="AD273" i="5"/>
  <c r="AJ263" i="5"/>
  <c r="AM120" i="5"/>
  <c r="AM149" i="5"/>
  <c r="AM137" i="5"/>
  <c r="AJ167" i="5"/>
  <c r="AM155" i="5"/>
  <c r="AJ184" i="5"/>
  <c r="AJ174" i="5"/>
  <c r="AM206" i="5"/>
  <c r="AD235" i="5"/>
  <c r="AD210" i="5"/>
  <c r="AM231" i="5"/>
  <c r="AD219" i="5"/>
  <c r="AJ251" i="5"/>
  <c r="AM241" i="5"/>
  <c r="AD270" i="5"/>
  <c r="AJ260" i="5"/>
  <c r="AM153" i="5"/>
  <c r="AJ182" i="5"/>
  <c r="AD214" i="5"/>
  <c r="AM204" i="5"/>
  <c r="AD233" i="5"/>
  <c r="AJ223" i="5"/>
  <c r="AM255" i="5"/>
  <c r="AJ274" i="5"/>
  <c r="AJ200" i="5"/>
  <c r="AJ225" i="5"/>
  <c r="AM257" i="5"/>
  <c r="AD245" i="5"/>
  <c r="AJ276" i="5"/>
  <c r="AM266" i="5"/>
  <c r="AJ159" i="5"/>
  <c r="AD188" i="5"/>
  <c r="AM178" i="5"/>
  <c r="AD208" i="5"/>
  <c r="AD198" i="5"/>
  <c r="AM229" i="5"/>
  <c r="AD217" i="5"/>
  <c r="AJ249" i="5"/>
  <c r="AM239" i="5"/>
  <c r="AD268" i="5"/>
  <c r="AD243" i="5"/>
  <c r="AM264" i="5"/>
  <c r="AA80" i="5"/>
  <c r="AJ66" i="5"/>
  <c r="X97" i="5"/>
  <c r="J66" i="5"/>
  <c r="R68" i="5"/>
  <c r="R88" i="5"/>
  <c r="X69" i="5"/>
  <c r="X98" i="5"/>
  <c r="J95" i="5"/>
  <c r="R76" i="5"/>
  <c r="R96" i="5"/>
  <c r="X102" i="5"/>
  <c r="X90" i="5"/>
  <c r="J89" i="5"/>
  <c r="AD66" i="5"/>
  <c r="AA93" i="5"/>
  <c r="X71" i="5"/>
  <c r="J105" i="5"/>
  <c r="R101" i="5"/>
  <c r="R91" i="5"/>
  <c r="R67" i="5"/>
  <c r="X94" i="5"/>
  <c r="X95" i="5"/>
  <c r="J90" i="5"/>
  <c r="R84" i="5"/>
  <c r="R104" i="5"/>
  <c r="X80" i="5"/>
  <c r="X68" i="5"/>
  <c r="J98" i="5"/>
  <c r="R99" i="5"/>
  <c r="R71" i="5"/>
  <c r="X72" i="5"/>
  <c r="X81" i="5"/>
  <c r="J94" i="5"/>
  <c r="X83" i="5"/>
  <c r="AA99" i="5"/>
  <c r="X66" i="5"/>
  <c r="J82" i="5"/>
  <c r="R80" i="5"/>
  <c r="R100" i="5"/>
  <c r="R83" i="5"/>
  <c r="AA241" i="5"/>
  <c r="AA201" i="5"/>
  <c r="AA225" i="5"/>
  <c r="X200" i="5"/>
  <c r="X232" i="5"/>
  <c r="AA197" i="5"/>
  <c r="X213" i="5"/>
  <c r="AA185" i="5"/>
  <c r="X274" i="5"/>
  <c r="R192" i="5"/>
  <c r="R218" i="5"/>
  <c r="R268" i="5"/>
  <c r="AA240" i="5"/>
  <c r="X154" i="5"/>
  <c r="AA168" i="5"/>
  <c r="X203" i="5"/>
  <c r="AA231" i="5"/>
  <c r="AA191" i="5"/>
  <c r="AA276" i="5"/>
  <c r="X251" i="5"/>
  <c r="X126" i="5"/>
  <c r="AA248" i="5"/>
  <c r="X162" i="5"/>
  <c r="AA216" i="5"/>
  <c r="X211" i="5"/>
  <c r="R202" i="5"/>
  <c r="R244" i="5"/>
  <c r="J241" i="5"/>
  <c r="AA230" i="5"/>
  <c r="X265" i="5"/>
  <c r="AA259" i="5"/>
  <c r="X173" i="5"/>
  <c r="X202" i="5"/>
  <c r="J253" i="5"/>
  <c r="AA265" i="5"/>
  <c r="X179" i="5"/>
  <c r="AA173" i="5"/>
  <c r="X241" i="5"/>
  <c r="R159" i="5"/>
  <c r="R248" i="5"/>
  <c r="J245" i="5"/>
  <c r="R256" i="5"/>
  <c r="R260" i="5"/>
  <c r="R264" i="5"/>
  <c r="R250" i="5"/>
  <c r="R233" i="5"/>
  <c r="AA118" i="5"/>
  <c r="AA192" i="5"/>
  <c r="X218" i="5"/>
  <c r="R179" i="5"/>
  <c r="X169" i="5"/>
  <c r="R246" i="5"/>
  <c r="X143" i="5"/>
  <c r="R254" i="5"/>
  <c r="R200" i="5"/>
  <c r="AA152" i="5"/>
  <c r="AA261" i="5"/>
  <c r="X175" i="5"/>
  <c r="X260" i="5"/>
  <c r="X135" i="5"/>
  <c r="AA145" i="5"/>
  <c r="X273" i="5"/>
  <c r="AA246" i="5"/>
  <c r="X160" i="5"/>
  <c r="J249" i="5"/>
  <c r="R128" i="5"/>
  <c r="R152" i="5"/>
  <c r="AA128" i="5"/>
  <c r="X256" i="5"/>
  <c r="AA228" i="5"/>
  <c r="X263" i="5"/>
  <c r="AA181" i="5"/>
  <c r="AA252" i="5"/>
  <c r="X166" i="5"/>
  <c r="R187" i="5"/>
  <c r="X186" i="5"/>
  <c r="AA155" i="5"/>
  <c r="X222" i="5"/>
  <c r="AA139" i="5"/>
  <c r="X271" i="5"/>
  <c r="X219" i="5"/>
  <c r="R137" i="5"/>
  <c r="R181" i="5"/>
  <c r="AA137" i="5"/>
  <c r="X112" i="5"/>
  <c r="AA122" i="5"/>
  <c r="X254" i="5"/>
  <c r="X189" i="5"/>
  <c r="R156" i="5"/>
  <c r="AA112" i="5"/>
  <c r="X240" i="5"/>
  <c r="AA254" i="5"/>
  <c r="X168" i="5"/>
  <c r="J257" i="5"/>
  <c r="R145" i="5"/>
  <c r="R189" i="5"/>
  <c r="R120" i="5"/>
  <c r="R164" i="5"/>
  <c r="R205" i="5"/>
  <c r="R143" i="5"/>
  <c r="R272" i="5"/>
  <c r="AA178" i="5"/>
  <c r="AA253" i="5"/>
  <c r="X167" i="5"/>
  <c r="J248" i="5"/>
  <c r="X229" i="5"/>
  <c r="R135" i="5"/>
  <c r="X204" i="5"/>
  <c r="R110" i="5"/>
  <c r="R239" i="5"/>
  <c r="X85" i="5"/>
  <c r="X73" i="5"/>
  <c r="J106" i="5"/>
  <c r="X75" i="5"/>
  <c r="R79" i="5"/>
  <c r="AA100" i="5"/>
  <c r="AA88" i="5"/>
  <c r="J73" i="5"/>
  <c r="X100" i="5"/>
  <c r="R97" i="5"/>
  <c r="AA92" i="5"/>
  <c r="X93" i="5"/>
  <c r="J69" i="5"/>
  <c r="X105" i="5"/>
  <c r="X77" i="5"/>
  <c r="X106" i="5"/>
  <c r="J103" i="5"/>
  <c r="R87" i="5"/>
  <c r="R75" i="5"/>
  <c r="R74" i="5"/>
  <c r="X101" i="5"/>
  <c r="X84" i="5"/>
  <c r="J81" i="5"/>
  <c r="X89" i="5"/>
  <c r="R70" i="5"/>
  <c r="AA74" i="5"/>
  <c r="AA79" i="5"/>
  <c r="J93" i="5"/>
  <c r="X74" i="5"/>
  <c r="R78" i="5"/>
  <c r="AA83" i="5"/>
  <c r="X99" i="5"/>
  <c r="J85" i="5"/>
  <c r="X103" i="5"/>
  <c r="X91" i="5"/>
  <c r="X76" i="5"/>
  <c r="J102" i="5"/>
  <c r="X92" i="5"/>
  <c r="R105" i="5"/>
  <c r="R89" i="5"/>
  <c r="AA120" i="5"/>
  <c r="X248" i="5"/>
  <c r="AA220" i="5"/>
  <c r="X216" i="5"/>
  <c r="X245" i="5"/>
  <c r="R163" i="5"/>
  <c r="AA161" i="5"/>
  <c r="AA133" i="5"/>
  <c r="X149" i="5"/>
  <c r="R222" i="5"/>
  <c r="X221" i="5"/>
  <c r="R169" i="5"/>
  <c r="R219" i="5"/>
  <c r="AA204" i="5"/>
  <c r="AA176" i="5"/>
  <c r="X192" i="5"/>
  <c r="AA222" i="5"/>
  <c r="X197" i="5"/>
  <c r="AA114" i="5"/>
  <c r="X246" i="5"/>
  <c r="X181" i="5"/>
  <c r="R214" i="5"/>
  <c r="AA212" i="5"/>
  <c r="AA184" i="5"/>
  <c r="X159" i="5"/>
  <c r="J244" i="5"/>
  <c r="X272" i="5"/>
  <c r="R178" i="5"/>
  <c r="R270" i="5"/>
  <c r="AA255" i="5"/>
  <c r="AA227" i="5"/>
  <c r="X206" i="5"/>
  <c r="R124" i="5"/>
  <c r="R153" i="5"/>
  <c r="R245" i="5"/>
  <c r="AA169" i="5"/>
  <c r="AA202" i="5"/>
  <c r="X116" i="5"/>
  <c r="R230" i="5"/>
  <c r="X239" i="5"/>
  <c r="R186" i="5"/>
  <c r="X255" i="5"/>
  <c r="R161" i="5"/>
  <c r="R253" i="5"/>
  <c r="X199" i="5"/>
  <c r="J242" i="5"/>
  <c r="AA195" i="5"/>
  <c r="AA183" i="5"/>
  <c r="AA268" i="5"/>
  <c r="X182" i="5"/>
  <c r="X275" i="5"/>
  <c r="R257" i="5"/>
  <c r="R259" i="5"/>
  <c r="R231" i="5"/>
  <c r="J246" i="5"/>
  <c r="AA180" i="5"/>
  <c r="X155" i="5"/>
  <c r="AA165" i="5"/>
  <c r="X139" i="5"/>
  <c r="X152" i="5"/>
  <c r="R223" i="5"/>
  <c r="AA221" i="5"/>
  <c r="AA235" i="5"/>
  <c r="X210" i="5"/>
  <c r="R261" i="5"/>
  <c r="R158" i="5"/>
  <c r="R229" i="5"/>
  <c r="AA179" i="5"/>
  <c r="AA264" i="5"/>
  <c r="AA278" i="5"/>
  <c r="X257" i="5"/>
  <c r="AA171" i="5"/>
  <c r="X145" i="5"/>
  <c r="AA174" i="5"/>
  <c r="X190" i="5"/>
  <c r="X242" i="5"/>
  <c r="AA187" i="5"/>
  <c r="AA272" i="5"/>
  <c r="AA245" i="5"/>
  <c r="X223" i="5"/>
  <c r="R141" i="5"/>
  <c r="R209" i="5"/>
  <c r="J247" i="5"/>
  <c r="AA170" i="5"/>
  <c r="X205" i="5"/>
  <c r="AA177" i="5"/>
  <c r="X266" i="5"/>
  <c r="R184" i="5"/>
  <c r="J255" i="5"/>
  <c r="AA205" i="5"/>
  <c r="AA229" i="5"/>
  <c r="AA262" i="5"/>
  <c r="X176" i="5"/>
  <c r="R269" i="5"/>
  <c r="R175" i="5"/>
  <c r="J251" i="5"/>
  <c r="R191" i="5"/>
  <c r="R221" i="5"/>
  <c r="R165" i="5"/>
  <c r="R177" i="5"/>
  <c r="R131" i="5"/>
  <c r="AA275" i="5"/>
  <c r="AA244" i="5"/>
  <c r="X158" i="5"/>
  <c r="X243" i="5"/>
  <c r="X118" i="5"/>
  <c r="R211" i="5"/>
  <c r="R247" i="5"/>
  <c r="R185" i="5"/>
  <c r="R139" i="5"/>
  <c r="R276" i="5"/>
  <c r="J243" i="5"/>
  <c r="R225" i="5"/>
  <c r="X87" i="5"/>
  <c r="AA104" i="5"/>
  <c r="J68" i="5"/>
  <c r="J88" i="5"/>
  <c r="R66" i="5"/>
  <c r="AA94" i="5"/>
  <c r="AA97" i="5"/>
  <c r="J76" i="5"/>
  <c r="J96" i="5"/>
  <c r="R95" i="5"/>
  <c r="AA105" i="5"/>
  <c r="AA71" i="5"/>
  <c r="J72" i="5"/>
  <c r="J92" i="5"/>
  <c r="AA67" i="5"/>
  <c r="AA96" i="5"/>
  <c r="J77" i="5"/>
  <c r="X67" i="5"/>
  <c r="R82" i="5"/>
  <c r="R94" i="5"/>
  <c r="AA75" i="5"/>
  <c r="AA78" i="5"/>
  <c r="J84" i="5"/>
  <c r="J104" i="5"/>
  <c r="R90" i="5"/>
  <c r="AA85" i="5"/>
  <c r="AA95" i="5"/>
  <c r="J99" i="5"/>
  <c r="J71" i="5"/>
  <c r="R98" i="5"/>
  <c r="AA103" i="5"/>
  <c r="AA66" i="5"/>
  <c r="J91" i="5"/>
  <c r="J67" i="5"/>
  <c r="AA82" i="5"/>
  <c r="AA70" i="5"/>
  <c r="J101" i="5"/>
  <c r="X82" i="5"/>
  <c r="R103" i="5"/>
  <c r="R69" i="5"/>
  <c r="AA213" i="5"/>
  <c r="AA196" i="5"/>
  <c r="AA270" i="5"/>
  <c r="X184" i="5"/>
  <c r="R167" i="5"/>
  <c r="R234" i="5"/>
  <c r="AA156" i="5"/>
  <c r="AA166" i="5"/>
  <c r="X201" i="5"/>
  <c r="X225" i="5"/>
  <c r="X238" i="5"/>
  <c r="R203" i="5"/>
  <c r="R157" i="5"/>
  <c r="AA199" i="5"/>
  <c r="AA269" i="5"/>
  <c r="X183" i="5"/>
  <c r="X268" i="5"/>
  <c r="AA186" i="5"/>
  <c r="AA211" i="5"/>
  <c r="X198" i="5"/>
  <c r="R176" i="5"/>
  <c r="R252" i="5"/>
  <c r="AA267" i="5"/>
  <c r="AA277" i="5"/>
  <c r="X191" i="5"/>
  <c r="X276" i="5"/>
  <c r="X110" i="5"/>
  <c r="R238" i="5"/>
  <c r="R208" i="5"/>
  <c r="AA250" i="5"/>
  <c r="AA218" i="5"/>
  <c r="X234" i="5"/>
  <c r="R154" i="5"/>
  <c r="R228" i="5"/>
  <c r="R182" i="5"/>
  <c r="AA164" i="5"/>
  <c r="AA234" i="5"/>
  <c r="X209" i="5"/>
  <c r="X233" i="5"/>
  <c r="X224" i="5"/>
  <c r="R220" i="5"/>
  <c r="R241" i="5"/>
  <c r="R216" i="5"/>
  <c r="R190" i="5"/>
  <c r="R235" i="5"/>
  <c r="R266" i="5"/>
  <c r="AA163" i="5"/>
  <c r="X230" i="5"/>
  <c r="AA147" i="5"/>
  <c r="X259" i="5"/>
  <c r="X227" i="5"/>
  <c r="R265" i="5"/>
  <c r="R278" i="5"/>
  <c r="R240" i="5"/>
  <c r="R274" i="5"/>
  <c r="AA273" i="5"/>
  <c r="X187" i="5"/>
  <c r="AA160" i="5"/>
  <c r="X249" i="5"/>
  <c r="R227" i="5"/>
  <c r="R273" i="5"/>
  <c r="AA238" i="5"/>
  <c r="AA226" i="5"/>
  <c r="X261" i="5"/>
  <c r="R162" i="5"/>
  <c r="X161" i="5"/>
  <c r="R242" i="5"/>
  <c r="R217" i="5"/>
  <c r="AA143" i="5"/>
  <c r="AA116" i="5"/>
  <c r="X244" i="5"/>
  <c r="AA162" i="5"/>
  <c r="AA247" i="5"/>
  <c r="AA271" i="5"/>
  <c r="X185" i="5"/>
  <c r="X235" i="5"/>
  <c r="R112" i="5"/>
  <c r="AA110" i="5"/>
  <c r="AA124" i="5"/>
  <c r="X252" i="5"/>
  <c r="R213" i="5"/>
  <c r="X212" i="5"/>
  <c r="R118" i="5"/>
  <c r="R243" i="5"/>
  <c r="AA153" i="5"/>
  <c r="AA167" i="5"/>
  <c r="X141" i="5"/>
  <c r="J256" i="5"/>
  <c r="R267" i="5"/>
  <c r="R251" i="5"/>
  <c r="AA224" i="5"/>
  <c r="AA141" i="5"/>
  <c r="X269" i="5"/>
  <c r="R170" i="5"/>
  <c r="X178" i="5"/>
  <c r="R126" i="5"/>
  <c r="X153" i="5"/>
  <c r="R275" i="5"/>
  <c r="R255" i="5"/>
  <c r="X253" i="5"/>
  <c r="R207" i="5"/>
  <c r="AA223" i="5"/>
  <c r="X137" i="5"/>
  <c r="AA208" i="5"/>
  <c r="X122" i="5"/>
  <c r="X195" i="5"/>
  <c r="R155" i="5"/>
  <c r="R199" i="5"/>
  <c r="R171" i="5"/>
  <c r="R195" i="5"/>
  <c r="AA89" i="5"/>
  <c r="AA98" i="5"/>
  <c r="X88" i="5"/>
  <c r="J79" i="5"/>
  <c r="R106" i="5"/>
  <c r="AA101" i="5"/>
  <c r="AA73" i="5"/>
  <c r="X104" i="5"/>
  <c r="J97" i="5"/>
  <c r="R73" i="5"/>
  <c r="AA77" i="5"/>
  <c r="AA106" i="5"/>
  <c r="X96" i="5"/>
  <c r="J83" i="5"/>
  <c r="AA102" i="5"/>
  <c r="AA90" i="5"/>
  <c r="J80" i="5"/>
  <c r="J100" i="5"/>
  <c r="R102" i="5"/>
  <c r="R85" i="5"/>
  <c r="AA69" i="5"/>
  <c r="AA68" i="5"/>
  <c r="X79" i="5"/>
  <c r="J70" i="5"/>
  <c r="R81" i="5"/>
  <c r="AA87" i="5"/>
  <c r="AA84" i="5"/>
  <c r="X78" i="5"/>
  <c r="J78" i="5"/>
  <c r="R93" i="5"/>
  <c r="AA91" i="5"/>
  <c r="AA76" i="5"/>
  <c r="X70" i="5"/>
  <c r="J74" i="5"/>
  <c r="AA72" i="5"/>
  <c r="AA81" i="5"/>
  <c r="J87" i="5"/>
  <c r="J75" i="5"/>
  <c r="R77" i="5"/>
  <c r="R72" i="5"/>
  <c r="R92" i="5"/>
  <c r="AA232" i="5"/>
  <c r="AA149" i="5"/>
  <c r="X277" i="5"/>
  <c r="R197" i="5"/>
  <c r="X196" i="5"/>
  <c r="AA206" i="5"/>
  <c r="X120" i="5"/>
  <c r="AA190" i="5"/>
  <c r="X220" i="5"/>
  <c r="X270" i="5"/>
  <c r="R188" i="5"/>
  <c r="R232" i="5"/>
  <c r="AA188" i="5"/>
  <c r="X163" i="5"/>
  <c r="AA131" i="5"/>
  <c r="X147" i="5"/>
  <c r="AA242" i="5"/>
  <c r="AA159" i="5"/>
  <c r="X226" i="5"/>
  <c r="J252" i="5"/>
  <c r="X247" i="5"/>
  <c r="AA257" i="5"/>
  <c r="X171" i="5"/>
  <c r="AA200" i="5"/>
  <c r="X114" i="5"/>
  <c r="X207" i="5"/>
  <c r="R198" i="5"/>
  <c r="J250" i="5"/>
  <c r="AA198" i="5"/>
  <c r="X214" i="5"/>
  <c r="AA182" i="5"/>
  <c r="X157" i="5"/>
  <c r="X250" i="5"/>
  <c r="J238" i="5"/>
  <c r="AA214" i="5"/>
  <c r="X128" i="5"/>
  <c r="AA157" i="5"/>
  <c r="X228" i="5"/>
  <c r="X278" i="5"/>
  <c r="R206" i="5"/>
  <c r="J254" i="5"/>
  <c r="R180" i="5"/>
  <c r="R224" i="5"/>
  <c r="J240" i="5"/>
  <c r="R204" i="5"/>
  <c r="AA154" i="5"/>
  <c r="AA239" i="5"/>
  <c r="AA203" i="5"/>
  <c r="X231" i="5"/>
  <c r="R149" i="5"/>
  <c r="R166" i="5"/>
  <c r="R196" i="5"/>
  <c r="X264" i="5"/>
  <c r="R212" i="5"/>
  <c r="R114" i="5"/>
  <c r="AA135" i="5"/>
  <c r="AA210" i="5"/>
  <c r="X124" i="5"/>
  <c r="R277" i="5"/>
  <c r="X262" i="5"/>
  <c r="AA266" i="5"/>
  <c r="X180" i="5"/>
  <c r="AA251" i="5"/>
  <c r="X165" i="5"/>
  <c r="X156" i="5"/>
  <c r="R249" i="5"/>
  <c r="R271" i="5"/>
  <c r="AA249" i="5"/>
  <c r="AA209" i="5"/>
  <c r="AA233" i="5"/>
  <c r="X208" i="5"/>
  <c r="AA126" i="5"/>
  <c r="AA219" i="5"/>
  <c r="X133" i="5"/>
  <c r="R116" i="5"/>
  <c r="R183" i="5"/>
  <c r="AA207" i="5"/>
  <c r="AA175" i="5"/>
  <c r="AA260" i="5"/>
  <c r="X174" i="5"/>
  <c r="X267" i="5"/>
  <c r="R173" i="5"/>
  <c r="R147" i="5"/>
  <c r="AA189" i="5"/>
  <c r="AA158" i="5"/>
  <c r="AA243" i="5"/>
  <c r="X217" i="5"/>
  <c r="R168" i="5"/>
  <c r="R122" i="5"/>
  <c r="AA274" i="5"/>
  <c r="X188" i="5"/>
  <c r="AA217" i="5"/>
  <c r="X131" i="5"/>
  <c r="X164" i="5"/>
  <c r="R160" i="5"/>
  <c r="R174" i="5"/>
  <c r="R262" i="5"/>
  <c r="R263" i="5"/>
  <c r="R133" i="5"/>
  <c r="J239" i="5"/>
  <c r="AA256" i="5"/>
  <c r="X170" i="5"/>
  <c r="AA263" i="5"/>
  <c r="X177" i="5"/>
  <c r="R210" i="5"/>
  <c r="R226" i="5"/>
  <c r="R201" i="5"/>
  <c r="P215" i="5" l="1"/>
  <c r="N129" i="5"/>
  <c r="N172" i="5"/>
  <c r="P129" i="5"/>
  <c r="P258" i="5"/>
  <c r="P172" i="5"/>
  <c r="N150" i="5"/>
  <c r="N193" i="5"/>
  <c r="P150" i="5"/>
  <c r="P193" i="5"/>
  <c r="C31" i="13"/>
  <c r="N31" i="13" s="1"/>
  <c r="C70" i="13"/>
  <c r="C69" i="13"/>
  <c r="N69" i="13" s="1"/>
  <c r="N13" i="13"/>
  <c r="N11" i="13"/>
  <c r="C68" i="13"/>
  <c r="G8" i="5"/>
  <c r="B274" i="8"/>
  <c r="D20" i="4" s="1"/>
  <c r="D272" i="8"/>
  <c r="D273" i="8"/>
  <c r="D274" i="8"/>
  <c r="F272" i="8"/>
  <c r="F273" i="8"/>
  <c r="F274" i="8"/>
  <c r="H272" i="8"/>
  <c r="H273" i="8"/>
  <c r="H274" i="8"/>
  <c r="J272" i="8"/>
  <c r="J273" i="8"/>
  <c r="J274" i="8"/>
  <c r="L272" i="8"/>
  <c r="L273" i="8"/>
  <c r="L274" i="8"/>
  <c r="N272" i="8"/>
  <c r="N273" i="8"/>
  <c r="N274" i="8"/>
  <c r="P272" i="8"/>
  <c r="P273" i="8"/>
  <c r="P274" i="8"/>
  <c r="R272" i="8"/>
  <c r="R273" i="8"/>
  <c r="R274" i="8"/>
  <c r="T272" i="8"/>
  <c r="T273" i="8"/>
  <c r="T274" i="8"/>
  <c r="V272" i="8"/>
  <c r="V273" i="8"/>
  <c r="V274" i="8"/>
  <c r="X272" i="8"/>
  <c r="X273" i="8"/>
  <c r="X274" i="8"/>
  <c r="Z272" i="8"/>
  <c r="Z273" i="8"/>
  <c r="Z274" i="8"/>
  <c r="AB272" i="8"/>
  <c r="AB273" i="8"/>
  <c r="AB274" i="8"/>
  <c r="AD272" i="8"/>
  <c r="AD273" i="8"/>
  <c r="AD274" i="8"/>
  <c r="AF272" i="8"/>
  <c r="AF273" i="8"/>
  <c r="AF274" i="8"/>
  <c r="AH272" i="8"/>
  <c r="AH273" i="8"/>
  <c r="AH274" i="8"/>
  <c r="AJ272" i="8"/>
  <c r="AJ273" i="8"/>
  <c r="AJ274" i="8"/>
  <c r="AL272" i="8"/>
  <c r="AL273" i="8"/>
  <c r="AL274" i="8"/>
  <c r="AN272" i="8"/>
  <c r="AN273" i="8"/>
  <c r="AN274" i="8"/>
  <c r="AP272" i="8"/>
  <c r="AP273" i="8"/>
  <c r="AP274" i="8"/>
  <c r="AR272" i="8"/>
  <c r="AR273" i="8"/>
  <c r="AR274" i="8"/>
  <c r="AT272" i="8"/>
  <c r="AT273" i="8"/>
  <c r="AT274" i="8"/>
  <c r="AV272" i="8"/>
  <c r="AV273" i="8"/>
  <c r="AV274" i="8"/>
  <c r="C273" i="8"/>
  <c r="C274" i="8"/>
  <c r="C272" i="8"/>
  <c r="E273" i="8"/>
  <c r="E274" i="8"/>
  <c r="E272" i="8"/>
  <c r="G273" i="8"/>
  <c r="G274" i="8"/>
  <c r="G272" i="8"/>
  <c r="I273" i="8"/>
  <c r="I274" i="8"/>
  <c r="I272" i="8"/>
  <c r="K273" i="8"/>
  <c r="K274" i="8"/>
  <c r="K272" i="8"/>
  <c r="M273" i="8"/>
  <c r="M274" i="8"/>
  <c r="M272" i="8"/>
  <c r="O273" i="8"/>
  <c r="O274" i="8"/>
  <c r="O272" i="8"/>
  <c r="Q273" i="8"/>
  <c r="Q274" i="8"/>
  <c r="Q272" i="8"/>
  <c r="S273" i="8"/>
  <c r="S274" i="8"/>
  <c r="S272" i="8"/>
  <c r="U273" i="8"/>
  <c r="U274" i="8"/>
  <c r="U272" i="8"/>
  <c r="W273" i="8"/>
  <c r="W274" i="8"/>
  <c r="W272" i="8"/>
  <c r="Y273" i="8"/>
  <c r="Y274" i="8"/>
  <c r="Y272" i="8"/>
  <c r="AA273" i="8"/>
  <c r="AA274" i="8"/>
  <c r="AA272" i="8"/>
  <c r="AC273" i="8"/>
  <c r="AC274" i="8"/>
  <c r="AC272" i="8"/>
  <c r="AE273" i="8"/>
  <c r="AE274" i="8"/>
  <c r="AE272" i="8"/>
  <c r="AG273" i="8"/>
  <c r="AG274" i="8"/>
  <c r="AG272" i="8"/>
  <c r="AI273" i="8"/>
  <c r="AI274" i="8"/>
  <c r="AI272" i="8"/>
  <c r="AK273" i="8"/>
  <c r="AK274" i="8"/>
  <c r="AK272" i="8"/>
  <c r="AM273" i="8"/>
  <c r="AM274" i="8"/>
  <c r="AM272" i="8"/>
  <c r="AO273" i="8"/>
  <c r="AO274" i="8"/>
  <c r="AO272" i="8"/>
  <c r="AQ273" i="8"/>
  <c r="AQ274" i="8"/>
  <c r="AQ272" i="8"/>
  <c r="AS273" i="8"/>
  <c r="AS274" i="8"/>
  <c r="AS272" i="8"/>
  <c r="AU273" i="8"/>
  <c r="AU274" i="8"/>
  <c r="AU272" i="8"/>
  <c r="G6" i="5"/>
  <c r="G9" i="5"/>
  <c r="G45" i="5"/>
  <c r="F6" i="5"/>
  <c r="C10" i="13" s="1"/>
  <c r="C51" i="13"/>
  <c r="N32" i="13"/>
  <c r="G7" i="5"/>
  <c r="G11" i="5"/>
  <c r="H6" i="5"/>
  <c r="F18" i="5"/>
  <c r="G5" i="5"/>
  <c r="G4" i="5" s="1"/>
  <c r="G18" i="5"/>
  <c r="H11" i="5"/>
  <c r="H5" i="5"/>
  <c r="C88" i="13"/>
  <c r="H18" i="5"/>
  <c r="F11" i="5"/>
  <c r="F5" i="5"/>
  <c r="C89" i="13"/>
  <c r="N70" i="13"/>
  <c r="C87" i="13"/>
  <c r="N68" i="13"/>
  <c r="C49" i="13"/>
  <c r="N30" i="13"/>
  <c r="C50" i="13" l="1"/>
  <c r="N50" i="13" s="1"/>
  <c r="N49" i="13"/>
  <c r="C108" i="13"/>
  <c r="N89" i="13"/>
  <c r="C106" i="13"/>
  <c r="N87" i="13"/>
  <c r="C107" i="13"/>
  <c r="N88" i="13"/>
  <c r="H4" i="5"/>
  <c r="C9" i="13"/>
  <c r="F4" i="5"/>
  <c r="N51" i="13"/>
  <c r="C67" i="13"/>
  <c r="C29" i="13"/>
  <c r="N10" i="13"/>
  <c r="C48" i="13" l="1"/>
  <c r="N29" i="13"/>
  <c r="N106" i="13"/>
  <c r="C86" i="13"/>
  <c r="N67" i="13"/>
  <c r="C66" i="13"/>
  <c r="C28" i="13"/>
  <c r="C14" i="13"/>
  <c r="D29" i="13" s="1"/>
  <c r="N9" i="13"/>
  <c r="N107" i="13"/>
  <c r="N108" i="13"/>
  <c r="D9" i="13" l="1"/>
  <c r="E9" i="13" s="1"/>
  <c r="D108" i="13"/>
  <c r="H108" i="13" s="1"/>
  <c r="O87" i="13"/>
  <c r="S87" i="13" s="1"/>
  <c r="O107" i="13"/>
  <c r="S107" i="13" s="1"/>
  <c r="H29" i="13"/>
  <c r="O49" i="13"/>
  <c r="O108" i="13"/>
  <c r="D107" i="13"/>
  <c r="N14" i="13"/>
  <c r="O9" i="13"/>
  <c r="C47" i="13"/>
  <c r="C33" i="13"/>
  <c r="N28" i="13"/>
  <c r="D28" i="13"/>
  <c r="O50" i="13"/>
  <c r="D67" i="13"/>
  <c r="C105" i="13"/>
  <c r="N86" i="13"/>
  <c r="O86" i="13" s="1"/>
  <c r="D86" i="13"/>
  <c r="D106" i="13"/>
  <c r="O88" i="13"/>
  <c r="N48" i="13"/>
  <c r="O48" i="13" s="1"/>
  <c r="D48" i="13"/>
  <c r="D11" i="13"/>
  <c r="D13" i="13"/>
  <c r="D12" i="13"/>
  <c r="O12" i="13"/>
  <c r="D32" i="13"/>
  <c r="D31" i="13"/>
  <c r="D70" i="13"/>
  <c r="O11" i="13"/>
  <c r="D69" i="13"/>
  <c r="O13" i="13"/>
  <c r="D68" i="13"/>
  <c r="D30" i="13"/>
  <c r="D89" i="13"/>
  <c r="O68" i="13"/>
  <c r="O70" i="13"/>
  <c r="D88" i="13"/>
  <c r="O32" i="13"/>
  <c r="O69" i="13"/>
  <c r="D51" i="13"/>
  <c r="D49" i="13"/>
  <c r="O30" i="13"/>
  <c r="D87" i="13"/>
  <c r="O31" i="13"/>
  <c r="D50" i="13"/>
  <c r="D10" i="13"/>
  <c r="C85" i="13"/>
  <c r="C71" i="13"/>
  <c r="N66" i="13"/>
  <c r="D66" i="13"/>
  <c r="O67" i="13"/>
  <c r="O10" i="13"/>
  <c r="O89" i="13"/>
  <c r="O106" i="13"/>
  <c r="O51" i="13"/>
  <c r="O29" i="13"/>
  <c r="H9" i="13" l="1"/>
  <c r="F9" i="13"/>
  <c r="I9" i="13" s="1"/>
  <c r="S51" i="13"/>
  <c r="S67" i="13"/>
  <c r="C104" i="13"/>
  <c r="C90" i="13"/>
  <c r="N85" i="13"/>
  <c r="D85" i="13"/>
  <c r="H87" i="13"/>
  <c r="H49" i="13"/>
  <c r="H88" i="13"/>
  <c r="S68" i="13"/>
  <c r="H30" i="13"/>
  <c r="S13" i="13"/>
  <c r="S11" i="13"/>
  <c r="H31" i="13"/>
  <c r="S12" i="13"/>
  <c r="H13" i="13"/>
  <c r="E10" i="13"/>
  <c r="F10" i="13"/>
  <c r="I10" i="13" s="1"/>
  <c r="H48" i="13"/>
  <c r="S88" i="13"/>
  <c r="H86" i="13"/>
  <c r="N105" i="13"/>
  <c r="O105" i="13" s="1"/>
  <c r="D105" i="13"/>
  <c r="S50" i="13"/>
  <c r="N33" i="13"/>
  <c r="O28" i="13"/>
  <c r="C52" i="13"/>
  <c r="N47" i="13"/>
  <c r="D47" i="13"/>
  <c r="S108" i="13"/>
  <c r="S89" i="13"/>
  <c r="N71" i="13"/>
  <c r="O66" i="13"/>
  <c r="H50" i="13"/>
  <c r="S69" i="13"/>
  <c r="S29" i="13"/>
  <c r="S106" i="13"/>
  <c r="S10" i="13"/>
  <c r="E66" i="13"/>
  <c r="H66" i="13"/>
  <c r="F66" i="13"/>
  <c r="I66" i="13" s="1"/>
  <c r="H10" i="13"/>
  <c r="S31" i="13"/>
  <c r="S30" i="13"/>
  <c r="H51" i="13"/>
  <c r="S32" i="13"/>
  <c r="S70" i="13"/>
  <c r="H89" i="13"/>
  <c r="H68" i="13"/>
  <c r="H69" i="13"/>
  <c r="H70" i="13"/>
  <c r="H32" i="13"/>
  <c r="H12" i="13"/>
  <c r="H11" i="13"/>
  <c r="S48" i="13"/>
  <c r="H106" i="13"/>
  <c r="S86" i="13"/>
  <c r="H67" i="13"/>
  <c r="E28" i="13"/>
  <c r="H28" i="13"/>
  <c r="F28" i="13"/>
  <c r="I28" i="13" s="1"/>
  <c r="P9" i="13"/>
  <c r="S9" i="13"/>
  <c r="Q9" i="13"/>
  <c r="T9" i="13" s="1"/>
  <c r="H107" i="13"/>
  <c r="S49" i="13"/>
  <c r="N52" i="13" l="1"/>
  <c r="O47" i="13"/>
  <c r="P28" i="13"/>
  <c r="S28" i="13"/>
  <c r="Q28" i="13"/>
  <c r="T28" i="13" s="1"/>
  <c r="H105" i="13"/>
  <c r="E85" i="13"/>
  <c r="H85" i="13"/>
  <c r="F85" i="13"/>
  <c r="I85" i="13" s="1"/>
  <c r="P10" i="13"/>
  <c r="Q10" i="13"/>
  <c r="T10" i="13" s="1"/>
  <c r="E29" i="13"/>
  <c r="F29" i="13"/>
  <c r="I29" i="13" s="1"/>
  <c r="E67" i="13"/>
  <c r="F67" i="13"/>
  <c r="I67" i="13" s="1"/>
  <c r="P66" i="13"/>
  <c r="S66" i="13"/>
  <c r="Q66" i="13"/>
  <c r="T66" i="13" s="1"/>
  <c r="E47" i="13"/>
  <c r="H47" i="13"/>
  <c r="F47" i="13"/>
  <c r="I47" i="13" s="1"/>
  <c r="S105" i="13"/>
  <c r="E11" i="13"/>
  <c r="F11" i="13"/>
  <c r="I11" i="13" s="1"/>
  <c r="N90" i="13"/>
  <c r="O85" i="13"/>
  <c r="C109" i="13"/>
  <c r="N104" i="13"/>
  <c r="D104" i="13"/>
  <c r="E104" i="13" l="1"/>
  <c r="H104" i="13"/>
  <c r="F104" i="13"/>
  <c r="I104" i="13" s="1"/>
  <c r="E12" i="13"/>
  <c r="F12" i="13"/>
  <c r="I12" i="13" s="1"/>
  <c r="N109" i="13"/>
  <c r="O104" i="13"/>
  <c r="P85" i="13"/>
  <c r="S85" i="13"/>
  <c r="Q85" i="13"/>
  <c r="T85" i="13" s="1"/>
  <c r="E48" i="13"/>
  <c r="F48" i="13"/>
  <c r="I48" i="13" s="1"/>
  <c r="Q67" i="13"/>
  <c r="T67" i="13" s="1"/>
  <c r="P67" i="13"/>
  <c r="E86" i="13"/>
  <c r="F86" i="13"/>
  <c r="I86" i="13" s="1"/>
  <c r="P29" i="13"/>
  <c r="Q29" i="13"/>
  <c r="T29" i="13" s="1"/>
  <c r="P47" i="13"/>
  <c r="S47" i="13"/>
  <c r="Q47" i="13"/>
  <c r="T47" i="13" s="1"/>
  <c r="F68" i="13"/>
  <c r="I68" i="13" s="1"/>
  <c r="E68" i="13"/>
  <c r="E30" i="13"/>
  <c r="F30" i="13"/>
  <c r="I30" i="13" s="1"/>
  <c r="P11" i="13"/>
  <c r="Q11" i="13"/>
  <c r="T11" i="13" s="1"/>
  <c r="F69" i="13" l="1"/>
  <c r="I69" i="13" s="1"/>
  <c r="E69" i="13"/>
  <c r="P48" i="13"/>
  <c r="Q48" i="13"/>
  <c r="T48" i="13" s="1"/>
  <c r="Q68" i="13"/>
  <c r="T68" i="13" s="1"/>
  <c r="P68" i="13"/>
  <c r="P86" i="13"/>
  <c r="Q86" i="13"/>
  <c r="T86" i="13" s="1"/>
  <c r="P104" i="13"/>
  <c r="S104" i="13"/>
  <c r="Q104" i="13"/>
  <c r="T104" i="13" s="1"/>
  <c r="E105" i="13"/>
  <c r="F105" i="13"/>
  <c r="I105" i="13" s="1"/>
  <c r="P12" i="13"/>
  <c r="Q12" i="13"/>
  <c r="T12" i="13" s="1"/>
  <c r="E31" i="13"/>
  <c r="F31" i="13"/>
  <c r="I31" i="13" s="1"/>
  <c r="P30" i="13"/>
  <c r="Q30" i="13"/>
  <c r="T30" i="13" s="1"/>
  <c r="E87" i="13"/>
  <c r="F87" i="13"/>
  <c r="I87" i="13" s="1"/>
  <c r="E49" i="13"/>
  <c r="F49" i="13"/>
  <c r="I49" i="13" s="1"/>
  <c r="E13" i="13"/>
  <c r="F13" i="13"/>
  <c r="I13" i="13" s="1"/>
  <c r="E32" i="13" l="1"/>
  <c r="F32" i="13"/>
  <c r="I32" i="13" s="1"/>
  <c r="P13" i="13"/>
  <c r="Q13" i="13"/>
  <c r="T13" i="13" s="1"/>
  <c r="E106" i="13"/>
  <c r="F106" i="13"/>
  <c r="I106" i="13" s="1"/>
  <c r="P87" i="13"/>
  <c r="Q87" i="13"/>
  <c r="T87" i="13" s="1"/>
  <c r="P49" i="13"/>
  <c r="Q49" i="13"/>
  <c r="T49" i="13" s="1"/>
  <c r="E50" i="13"/>
  <c r="F50" i="13"/>
  <c r="I50" i="13" s="1"/>
  <c r="E88" i="13"/>
  <c r="F88" i="13"/>
  <c r="I88" i="13" s="1"/>
  <c r="P31" i="13"/>
  <c r="Q31" i="13"/>
  <c r="T31" i="13" s="1"/>
  <c r="P105" i="13"/>
  <c r="Q105" i="13"/>
  <c r="T105" i="13" s="1"/>
  <c r="P69" i="13"/>
  <c r="Q69" i="13"/>
  <c r="T69" i="13" s="1"/>
  <c r="E70" i="13"/>
  <c r="F70" i="13"/>
  <c r="I70" i="13" s="1"/>
  <c r="P70" i="13" l="1"/>
  <c r="Q70" i="13"/>
  <c r="T70" i="13" s="1"/>
  <c r="P106" i="13"/>
  <c r="Q106" i="13"/>
  <c r="T106" i="13" s="1"/>
  <c r="P32" i="13"/>
  <c r="Q32" i="13"/>
  <c r="T32" i="13" s="1"/>
  <c r="E89" i="13"/>
  <c r="F89" i="13"/>
  <c r="I89" i="13" s="1"/>
  <c r="E51" i="13"/>
  <c r="F51" i="13"/>
  <c r="I51" i="13" s="1"/>
  <c r="P50" i="13"/>
  <c r="Q50" i="13"/>
  <c r="T50" i="13" s="1"/>
  <c r="E107" i="13"/>
  <c r="F107" i="13"/>
  <c r="I107" i="13" s="1"/>
  <c r="P88" i="13"/>
  <c r="Q88" i="13"/>
  <c r="T88" i="13" s="1"/>
  <c r="E108" i="13" l="1"/>
  <c r="F108" i="13"/>
  <c r="I108" i="13" s="1"/>
  <c r="P89" i="13"/>
  <c r="Q89" i="13"/>
  <c r="T89" i="13" s="1"/>
  <c r="P51" i="13"/>
  <c r="Q51" i="13"/>
  <c r="T51" i="13" s="1"/>
  <c r="P107" i="13"/>
  <c r="Q107" i="13"/>
  <c r="T107" i="13" s="1"/>
  <c r="P108" i="13" l="1"/>
  <c r="Q108" i="13"/>
  <c r="T108" i="13" s="1"/>
  <c r="H11" i="4" l="1"/>
  <c r="A23" i="3"/>
  <c r="A24" i="3" s="1"/>
  <c r="A25" i="3" s="1"/>
  <c r="A19" i="3"/>
  <c r="A20" i="3" s="1"/>
  <c r="A21" i="3" s="1"/>
  <c r="A15" i="3"/>
  <c r="A16" i="3" s="1"/>
  <c r="A17" i="3" s="1"/>
  <c r="A11" i="3"/>
  <c r="A12" i="3" s="1"/>
  <c r="A13" i="3" s="1"/>
  <c r="A7" i="3"/>
  <c r="A8" i="3" s="1"/>
  <c r="A9" i="3" s="1"/>
  <c r="A3" i="3"/>
  <c r="A4" i="3" s="1"/>
  <c r="A5" i="3" s="1"/>
  <c r="X38" i="5" l="1"/>
  <c r="AN148" i="5"/>
  <c r="S176" i="5"/>
  <c r="S141" i="5"/>
  <c r="AA51" i="5"/>
  <c r="AK115" i="5"/>
  <c r="AE159" i="5"/>
  <c r="S185" i="5"/>
  <c r="AN127" i="5"/>
  <c r="AB138" i="5"/>
  <c r="AE118" i="5"/>
  <c r="AE163" i="5"/>
  <c r="AK128" i="5"/>
  <c r="AB182" i="5"/>
  <c r="AN191" i="5"/>
  <c r="Y192" i="5"/>
  <c r="AE120" i="5"/>
  <c r="Y155" i="5"/>
  <c r="AB121" i="5"/>
  <c r="AN120" i="5"/>
  <c r="AN179" i="5"/>
  <c r="AK160" i="5"/>
  <c r="AK135" i="5"/>
  <c r="AB178" i="5"/>
  <c r="Y167" i="5"/>
  <c r="AA30" i="5"/>
  <c r="AK123" i="5"/>
  <c r="S168" i="5"/>
  <c r="S155" i="5"/>
  <c r="AN162" i="5"/>
  <c r="Y148" i="5"/>
  <c r="AJ279" i="5"/>
  <c r="AJ23" i="5" s="1"/>
  <c r="AB123" i="5"/>
  <c r="AJ150" i="5"/>
  <c r="AJ20" i="5" s="1"/>
  <c r="AB149" i="5"/>
  <c r="AK140" i="5"/>
  <c r="Y177" i="5"/>
  <c r="AE144" i="5"/>
  <c r="AN128" i="5"/>
  <c r="AK124" i="5"/>
  <c r="AB117" i="5"/>
  <c r="AB186" i="5"/>
  <c r="Y160" i="5"/>
  <c r="AB167" i="5"/>
  <c r="Y146" i="5"/>
  <c r="AE110" i="5"/>
  <c r="AB166" i="5"/>
  <c r="AK185" i="5"/>
  <c r="AE188" i="5"/>
  <c r="S144" i="5"/>
  <c r="AB188" i="5"/>
  <c r="AE138" i="5"/>
  <c r="AB140" i="5"/>
  <c r="S153" i="5"/>
  <c r="AE123" i="5"/>
  <c r="AK183" i="5"/>
  <c r="AB136" i="5"/>
  <c r="S139" i="5"/>
  <c r="AB192" i="5"/>
  <c r="AK122" i="5"/>
  <c r="S114" i="5"/>
  <c r="AN165" i="5"/>
  <c r="AK159" i="5"/>
  <c r="Y115" i="5"/>
  <c r="AK180" i="5"/>
  <c r="Y226" i="5"/>
  <c r="AB162" i="5"/>
  <c r="AE145" i="5"/>
  <c r="Y145" i="5"/>
  <c r="S188" i="5"/>
  <c r="AB127" i="5"/>
  <c r="AK131" i="5"/>
  <c r="Y189" i="5"/>
  <c r="AN177" i="5"/>
  <c r="AK163" i="5"/>
  <c r="AK184" i="5"/>
  <c r="AD31" i="5"/>
  <c r="S111" i="5"/>
  <c r="AD64" i="5"/>
  <c r="AE157" i="5"/>
  <c r="AE149" i="5"/>
  <c r="AK162" i="5"/>
  <c r="AK171" i="5"/>
  <c r="AE167" i="5"/>
  <c r="AB131" i="5"/>
  <c r="Y137" i="5"/>
  <c r="AE185" i="5"/>
  <c r="S121" i="5"/>
  <c r="AK192" i="5"/>
  <c r="AE146" i="5"/>
  <c r="AB113" i="5"/>
  <c r="AK170" i="5"/>
  <c r="AN145" i="5"/>
  <c r="S164" i="5"/>
  <c r="S191" i="5"/>
  <c r="Y232" i="5"/>
  <c r="AN139" i="5"/>
  <c r="AE137" i="5"/>
  <c r="AN118" i="5"/>
  <c r="X27" i="5"/>
  <c r="AE134" i="5"/>
  <c r="S178" i="5"/>
  <c r="AB160" i="5"/>
  <c r="AB111" i="5"/>
  <c r="AA193" i="5"/>
  <c r="AA21" i="5" s="1"/>
  <c r="S156" i="5"/>
  <c r="AK125" i="5"/>
  <c r="AA40" i="5"/>
  <c r="AB159" i="5"/>
  <c r="AB184" i="5"/>
  <c r="AB148" i="5"/>
  <c r="AN135" i="5"/>
  <c r="Y143" i="5"/>
  <c r="AE142" i="5"/>
  <c r="AB169" i="5"/>
  <c r="AE113" i="5"/>
  <c r="AB189" i="5"/>
  <c r="Y187" i="5"/>
  <c r="Y164" i="5"/>
  <c r="Y119" i="5"/>
  <c r="AM193" i="5"/>
  <c r="AM21" i="5" s="1"/>
  <c r="AB144" i="5"/>
  <c r="AB179" i="5"/>
  <c r="Y121" i="5"/>
  <c r="AK141" i="5"/>
  <c r="S183" i="5"/>
  <c r="AN189" i="5"/>
  <c r="S192" i="5"/>
  <c r="AN192" i="5"/>
  <c r="AE164" i="5"/>
  <c r="Y117" i="5"/>
  <c r="R193" i="5"/>
  <c r="R21" i="5" s="1"/>
  <c r="AN178" i="5"/>
  <c r="Y185" i="5"/>
  <c r="Y135" i="5"/>
  <c r="X172" i="5"/>
  <c r="X14" i="5" s="1"/>
  <c r="AB145" i="5"/>
  <c r="S135" i="5"/>
  <c r="Y186" i="5"/>
  <c r="AE117" i="5"/>
  <c r="AB118" i="5"/>
  <c r="AA58" i="5"/>
  <c r="AN168" i="5"/>
  <c r="AJ258" i="5"/>
  <c r="AJ16" i="5" s="1"/>
  <c r="AJ9" i="5" s="1"/>
  <c r="M89" i="13" s="1"/>
  <c r="R89" i="13" s="1"/>
  <c r="AB180" i="5"/>
  <c r="AB142" i="5"/>
  <c r="S128" i="5"/>
  <c r="S125" i="5"/>
  <c r="AK189" i="5"/>
  <c r="Y136" i="5"/>
  <c r="Y201" i="5"/>
  <c r="Y183" i="5"/>
  <c r="AE178" i="5"/>
  <c r="Y140" i="5"/>
  <c r="AA54" i="5"/>
  <c r="AE158" i="5"/>
  <c r="AB176" i="5"/>
  <c r="S127" i="5"/>
  <c r="AN185" i="5"/>
  <c r="AE139" i="5"/>
  <c r="AM236" i="5"/>
  <c r="AM22" i="5" s="1"/>
  <c r="AB114" i="5"/>
  <c r="AK110" i="5"/>
  <c r="AB164" i="5"/>
  <c r="AN166" i="5"/>
  <c r="S171" i="5"/>
  <c r="Y182" i="5"/>
  <c r="AB171" i="5"/>
  <c r="AE160" i="5"/>
  <c r="AJ172" i="5"/>
  <c r="AJ14" i="5" s="1"/>
  <c r="AD279" i="5"/>
  <c r="AD23" i="5" s="1"/>
  <c r="R36" i="5"/>
  <c r="AE111" i="5"/>
  <c r="AN183" i="5"/>
  <c r="S160" i="5"/>
  <c r="AE187" i="5"/>
  <c r="S159" i="5"/>
  <c r="S190" i="5"/>
  <c r="AK133" i="5"/>
  <c r="X64" i="5"/>
  <c r="AE147" i="5"/>
  <c r="AN124" i="5"/>
  <c r="AE168" i="5"/>
  <c r="AM41" i="5"/>
  <c r="AK182" i="5"/>
  <c r="AN113" i="5"/>
  <c r="AM129" i="5"/>
  <c r="AM13" i="5" s="1"/>
  <c r="Y123" i="5"/>
  <c r="AK188" i="5"/>
  <c r="AD193" i="5"/>
  <c r="AD21" i="5" s="1"/>
  <c r="Y139" i="5"/>
  <c r="AE222" i="5"/>
  <c r="AE148" i="5"/>
  <c r="Y113" i="5"/>
  <c r="AK158" i="5"/>
  <c r="S180" i="5"/>
  <c r="AE132" i="5"/>
  <c r="AE190" i="5"/>
  <c r="AB146" i="5"/>
  <c r="AJ49" i="5"/>
  <c r="AE186" i="5"/>
  <c r="AA172" i="5"/>
  <c r="AA14" i="5" s="1"/>
  <c r="AN134" i="5"/>
  <c r="S142" i="5"/>
  <c r="AE121" i="5"/>
  <c r="AB156" i="5"/>
  <c r="AE156" i="5"/>
  <c r="AB190" i="5"/>
  <c r="S124" i="5"/>
  <c r="Y171" i="5"/>
  <c r="AB134" i="5"/>
  <c r="AB191" i="5"/>
  <c r="Y127" i="5"/>
  <c r="AK145" i="5"/>
  <c r="Y188" i="5"/>
  <c r="AA41" i="5"/>
  <c r="AN184" i="5"/>
  <c r="AK148" i="5"/>
  <c r="Y124" i="5"/>
  <c r="S186" i="5"/>
  <c r="AN144" i="5"/>
  <c r="AD46" i="5"/>
  <c r="Y118" i="5"/>
  <c r="Y144" i="5"/>
  <c r="S146" i="5"/>
  <c r="AA63" i="5"/>
  <c r="Y134" i="5"/>
  <c r="Y165" i="5"/>
  <c r="S170" i="5"/>
  <c r="AD26" i="5"/>
  <c r="S154" i="5"/>
  <c r="S157" i="5"/>
  <c r="AN136" i="5"/>
  <c r="S122" i="5"/>
  <c r="AB183" i="5"/>
  <c r="AK178" i="5"/>
  <c r="Y120" i="5"/>
  <c r="S118" i="5"/>
  <c r="AB165" i="5"/>
  <c r="AD236" i="5"/>
  <c r="AD22" i="5" s="1"/>
  <c r="AK138" i="5"/>
  <c r="AA60" i="5"/>
  <c r="AE125" i="5"/>
  <c r="Y138" i="5"/>
  <c r="AN122" i="5"/>
  <c r="AE140" i="5"/>
  <c r="AK165" i="5"/>
  <c r="Y159" i="5"/>
  <c r="X49" i="5"/>
  <c r="Y125" i="5"/>
  <c r="AB234" i="5"/>
  <c r="Y178" i="5"/>
  <c r="AB143" i="5"/>
  <c r="Y176" i="5"/>
  <c r="AB126" i="5"/>
  <c r="AB137" i="5"/>
  <c r="X36" i="5"/>
  <c r="S165" i="5"/>
  <c r="AK177" i="5"/>
  <c r="AB158" i="5"/>
  <c r="S182" i="5"/>
  <c r="S112" i="5"/>
  <c r="Y128" i="5"/>
  <c r="X53" i="5"/>
  <c r="X54" i="5"/>
  <c r="AK144" i="5"/>
  <c r="AA64" i="5"/>
  <c r="Y205" i="5"/>
  <c r="AN114" i="5"/>
  <c r="S116" i="5"/>
  <c r="S134" i="5"/>
  <c r="S184" i="5"/>
  <c r="AK146" i="5"/>
  <c r="AB119" i="5"/>
  <c r="AK126" i="5"/>
  <c r="X129" i="5"/>
  <c r="X13" i="5" s="1"/>
  <c r="AD57" i="5"/>
  <c r="AB128" i="5"/>
  <c r="AK142" i="5"/>
  <c r="AD28" i="5"/>
  <c r="Y207" i="5"/>
  <c r="AN115" i="5"/>
  <c r="AK156" i="5"/>
  <c r="AJ129" i="5"/>
  <c r="AJ13" i="5" s="1"/>
  <c r="AJ6" i="5" s="1"/>
  <c r="M86" i="13" s="1"/>
  <c r="R86" i="13" s="1"/>
  <c r="AE165" i="5"/>
  <c r="AE213" i="5"/>
  <c r="AE135" i="5"/>
  <c r="AA56" i="5"/>
  <c r="X51" i="5"/>
  <c r="AN140" i="5"/>
  <c r="AA150" i="5"/>
  <c r="AA20" i="5" s="1"/>
  <c r="AE271" i="5"/>
  <c r="AE166" i="5"/>
  <c r="AA236" i="5"/>
  <c r="AA22" i="5" s="1"/>
  <c r="AE191" i="5"/>
  <c r="S166" i="5"/>
  <c r="AE124" i="5"/>
  <c r="Y242" i="5"/>
  <c r="AK154" i="5"/>
  <c r="AE179" i="5"/>
  <c r="AK275" i="5"/>
  <c r="AJ55" i="5"/>
  <c r="AK167" i="5"/>
  <c r="J258" i="5"/>
  <c r="J16" i="5" s="1"/>
  <c r="S133" i="5"/>
  <c r="X39" i="5"/>
  <c r="R56" i="5"/>
  <c r="AJ63" i="5"/>
  <c r="S169" i="5"/>
  <c r="AN158" i="5"/>
  <c r="Y163" i="5"/>
  <c r="X50" i="5"/>
  <c r="AN146" i="5"/>
  <c r="AN147" i="5"/>
  <c r="AN175" i="5"/>
  <c r="AN126" i="5"/>
  <c r="AE174" i="5"/>
  <c r="S131" i="5"/>
  <c r="AB163" i="5"/>
  <c r="AE136" i="5"/>
  <c r="AK168" i="5"/>
  <c r="AN169" i="5"/>
  <c r="S167" i="5"/>
  <c r="AD48" i="5"/>
  <c r="AA38" i="5"/>
  <c r="S126" i="5"/>
  <c r="AB161" i="5"/>
  <c r="AN157" i="5"/>
  <c r="S147" i="5"/>
  <c r="R172" i="5"/>
  <c r="R14" i="5" s="1"/>
  <c r="R7" i="5" s="1"/>
  <c r="M11" i="13" s="1"/>
  <c r="R11" i="13" s="1"/>
  <c r="AN132" i="5"/>
  <c r="AE116" i="5"/>
  <c r="AK121" i="5"/>
  <c r="S174" i="5"/>
  <c r="AK179" i="5"/>
  <c r="S181" i="5"/>
  <c r="AN234" i="5"/>
  <c r="AB135" i="5"/>
  <c r="AM172" i="5"/>
  <c r="AM14" i="5" s="1"/>
  <c r="AM7" i="5" s="1"/>
  <c r="M106" i="13" s="1"/>
  <c r="R106" i="13" s="1"/>
  <c r="AK164" i="5"/>
  <c r="AE122" i="5"/>
  <c r="AN186" i="5"/>
  <c r="AK225" i="5"/>
  <c r="AK166" i="5"/>
  <c r="AA37" i="5"/>
  <c r="AB120" i="5"/>
  <c r="X62" i="5"/>
  <c r="AN273" i="5"/>
  <c r="AA29" i="5"/>
  <c r="AE189" i="5"/>
  <c r="Y191" i="5"/>
  <c r="AN246" i="5"/>
  <c r="AB277" i="5"/>
  <c r="AA43" i="5"/>
  <c r="AE114" i="5"/>
  <c r="AN160" i="5"/>
  <c r="S115" i="5"/>
  <c r="AB141" i="5"/>
  <c r="AK157" i="5"/>
  <c r="AE171" i="5"/>
  <c r="Y246" i="5"/>
  <c r="S140" i="5"/>
  <c r="X35" i="5"/>
  <c r="AM35" i="5"/>
  <c r="Y162" i="5"/>
  <c r="AE180" i="5"/>
  <c r="AE175" i="5"/>
  <c r="S248" i="5"/>
  <c r="AN242" i="5"/>
  <c r="AN117" i="5"/>
  <c r="AE183" i="5"/>
  <c r="Y179" i="5"/>
  <c r="AN230" i="5"/>
  <c r="AB124" i="5"/>
  <c r="AA42" i="5"/>
  <c r="AN163" i="5"/>
  <c r="AD33" i="5"/>
  <c r="AE154" i="5"/>
  <c r="AM63" i="5"/>
  <c r="AN167" i="5"/>
  <c r="X37" i="5"/>
  <c r="AN248" i="5"/>
  <c r="AE128" i="5"/>
  <c r="AB228" i="5"/>
  <c r="AN116" i="5"/>
  <c r="AM215" i="5"/>
  <c r="AM15" i="5" s="1"/>
  <c r="AM8" i="5" s="1"/>
  <c r="M107" i="13" s="1"/>
  <c r="R107" i="13" s="1"/>
  <c r="S257" i="5"/>
  <c r="AB116" i="5"/>
  <c r="AB185" i="5"/>
  <c r="AJ61" i="5"/>
  <c r="AK134" i="5"/>
  <c r="AN161" i="5"/>
  <c r="AN123" i="5"/>
  <c r="AD53" i="5"/>
  <c r="AD55" i="5"/>
  <c r="AB175" i="5"/>
  <c r="AK175" i="5"/>
  <c r="AE162" i="5"/>
  <c r="AB139" i="5"/>
  <c r="AD27" i="5"/>
  <c r="AB211" i="5"/>
  <c r="Y147" i="5"/>
  <c r="AK181" i="5"/>
  <c r="Y277" i="5"/>
  <c r="S120" i="5"/>
  <c r="AN171" i="5"/>
  <c r="AN182" i="5"/>
  <c r="AB170" i="5"/>
  <c r="AN156" i="5"/>
  <c r="S220" i="5"/>
  <c r="Y157" i="5"/>
  <c r="AA35" i="5"/>
  <c r="Y169" i="5"/>
  <c r="Y211" i="5"/>
  <c r="X56" i="5"/>
  <c r="AK149" i="5"/>
  <c r="Y158" i="5"/>
  <c r="AD50" i="5"/>
  <c r="AK132" i="5"/>
  <c r="AE126" i="5"/>
  <c r="Y112" i="5"/>
  <c r="X55" i="5"/>
  <c r="AK118" i="5"/>
  <c r="X48" i="5"/>
  <c r="Y174" i="5"/>
  <c r="AE170" i="5"/>
  <c r="AD258" i="5"/>
  <c r="AD16" i="5" s="1"/>
  <c r="AD9" i="5" s="1"/>
  <c r="M70" i="13" s="1"/>
  <c r="R70" i="13" s="1"/>
  <c r="AK161" i="5"/>
  <c r="AA59" i="5"/>
  <c r="AD172" i="5"/>
  <c r="AD14" i="5" s="1"/>
  <c r="AD7" i="5" s="1"/>
  <c r="M68" i="13" s="1"/>
  <c r="R68" i="13" s="1"/>
  <c r="Y203" i="5"/>
  <c r="S197" i="5"/>
  <c r="S175" i="5"/>
  <c r="AB200" i="5"/>
  <c r="Y181" i="5"/>
  <c r="AE210" i="5"/>
  <c r="AB231" i="5"/>
  <c r="AK136" i="5"/>
  <c r="AE127" i="5"/>
  <c r="AK186" i="5"/>
  <c r="AB177" i="5"/>
  <c r="AD58" i="5"/>
  <c r="AN176" i="5"/>
  <c r="AK112" i="5"/>
  <c r="AM60" i="5"/>
  <c r="AE177" i="5"/>
  <c r="S137" i="5"/>
  <c r="AK176" i="5"/>
  <c r="Y250" i="5"/>
  <c r="AB174" i="5"/>
  <c r="AJ193" i="5"/>
  <c r="AJ21" i="5" s="1"/>
  <c r="AA47" i="5"/>
  <c r="S149" i="5"/>
  <c r="Y217" i="5"/>
  <c r="AN119" i="5"/>
  <c r="X26" i="5"/>
  <c r="AA61" i="5"/>
  <c r="X193" i="5"/>
  <c r="X21" i="5" s="1"/>
  <c r="R41" i="5"/>
  <c r="AK114" i="5"/>
  <c r="Y212" i="5"/>
  <c r="AM42" i="5"/>
  <c r="AE200" i="5"/>
  <c r="AB115" i="5"/>
  <c r="Y161" i="5"/>
  <c r="AB110" i="5"/>
  <c r="R60" i="5"/>
  <c r="Y184" i="5"/>
  <c r="AK191" i="5"/>
  <c r="AK119" i="5"/>
  <c r="S187" i="5"/>
  <c r="Y170" i="5"/>
  <c r="S163" i="5"/>
  <c r="AK169" i="5"/>
  <c r="S209" i="5"/>
  <c r="R150" i="5"/>
  <c r="R20" i="5" s="1"/>
  <c r="Y156" i="5"/>
  <c r="Y116" i="5"/>
  <c r="AD129" i="5"/>
  <c r="AD13" i="5" s="1"/>
  <c r="R236" i="5"/>
  <c r="R22" i="5" s="1"/>
  <c r="AE119" i="5"/>
  <c r="AK190" i="5"/>
  <c r="S148" i="5"/>
  <c r="AK205" i="5"/>
  <c r="Y142" i="5"/>
  <c r="R44" i="5"/>
  <c r="X59" i="5"/>
  <c r="AN125" i="5"/>
  <c r="AN170" i="5"/>
  <c r="AK222" i="5"/>
  <c r="AE203" i="5"/>
  <c r="AE169" i="5"/>
  <c r="AE209" i="5"/>
  <c r="AN197" i="5"/>
  <c r="AB168" i="5"/>
  <c r="Y122" i="5"/>
  <c r="S179" i="5"/>
  <c r="AE266" i="5"/>
  <c r="AK139" i="5"/>
  <c r="Y149" i="5"/>
  <c r="Y180" i="5"/>
  <c r="AB157" i="5"/>
  <c r="Y114" i="5"/>
  <c r="AN159" i="5"/>
  <c r="R129" i="5"/>
  <c r="R13" i="5" s="1"/>
  <c r="Y190" i="5"/>
  <c r="Y141" i="5"/>
  <c r="S162" i="5"/>
  <c r="S110" i="5"/>
  <c r="AE115" i="5"/>
  <c r="AN196" i="5"/>
  <c r="AK206" i="5"/>
  <c r="AN205" i="5"/>
  <c r="AB203" i="5"/>
  <c r="AJ33" i="5"/>
  <c r="AN220" i="5"/>
  <c r="AN121" i="5"/>
  <c r="AD43" i="5"/>
  <c r="AK250" i="5"/>
  <c r="AD40" i="5"/>
  <c r="AD56" i="5"/>
  <c r="Y131" i="5"/>
  <c r="AK269" i="5"/>
  <c r="AE235" i="5"/>
  <c r="S161" i="5"/>
  <c r="AN188" i="5"/>
  <c r="Y261" i="5"/>
  <c r="AK197" i="5"/>
  <c r="AA26" i="5"/>
  <c r="X63" i="5"/>
  <c r="Y274" i="5"/>
  <c r="AE265" i="5"/>
  <c r="AD47" i="5"/>
  <c r="Y228" i="5"/>
  <c r="AN224" i="5"/>
  <c r="AA34" i="5"/>
  <c r="AA27" i="5"/>
  <c r="AN154" i="5"/>
  <c r="S235" i="5"/>
  <c r="AN254" i="5"/>
  <c r="X29" i="5"/>
  <c r="AJ39" i="5"/>
  <c r="AJ59" i="5"/>
  <c r="AE226" i="5"/>
  <c r="S136" i="5"/>
  <c r="AK117" i="5"/>
  <c r="AK248" i="5"/>
  <c r="R54" i="5"/>
  <c r="AD41" i="5"/>
  <c r="X60" i="5"/>
  <c r="AN229" i="5"/>
  <c r="AN142" i="5"/>
  <c r="S272" i="5"/>
  <c r="S145" i="5"/>
  <c r="AD30" i="5"/>
  <c r="S228" i="5"/>
  <c r="AM46" i="5"/>
  <c r="AJ34" i="5"/>
  <c r="AK214" i="5"/>
  <c r="AE143" i="5"/>
  <c r="AB199" i="5"/>
  <c r="S213" i="5"/>
  <c r="AK261" i="5"/>
  <c r="S273" i="5"/>
  <c r="Y255" i="5"/>
  <c r="AE133" i="5"/>
  <c r="AK240" i="5"/>
  <c r="AJ41" i="5"/>
  <c r="AE161" i="5"/>
  <c r="Y275" i="5"/>
  <c r="AA36" i="5"/>
  <c r="Y252" i="5"/>
  <c r="S261" i="5"/>
  <c r="Y153" i="5"/>
  <c r="AJ43" i="5"/>
  <c r="AB133" i="5"/>
  <c r="AM258" i="5"/>
  <c r="AM16" i="5" s="1"/>
  <c r="AE131" i="5"/>
  <c r="AN218" i="5"/>
  <c r="AE278" i="5"/>
  <c r="Y244" i="5"/>
  <c r="S204" i="5"/>
  <c r="R27" i="5"/>
  <c r="Y224" i="5"/>
  <c r="AN261" i="5"/>
  <c r="Y199" i="5"/>
  <c r="AN211" i="5"/>
  <c r="Y219" i="5"/>
  <c r="AA53" i="5"/>
  <c r="AE197" i="5"/>
  <c r="AJ57" i="5"/>
  <c r="AK226" i="5"/>
  <c r="AK235" i="5"/>
  <c r="AN257" i="5"/>
  <c r="AK127" i="5"/>
  <c r="S277" i="5"/>
  <c r="S252" i="5"/>
  <c r="AB254" i="5"/>
  <c r="AJ60" i="5"/>
  <c r="AN141" i="5"/>
  <c r="S113" i="5"/>
  <c r="AJ58" i="5"/>
  <c r="AK230" i="5"/>
  <c r="AM58" i="5"/>
  <c r="R215" i="5"/>
  <c r="R15" i="5" s="1"/>
  <c r="AK111" i="5"/>
  <c r="AE176" i="5"/>
  <c r="AA129" i="5"/>
  <c r="AA13" i="5" s="1"/>
  <c r="AA6" i="5" s="1"/>
  <c r="M48" i="13" s="1"/>
  <c r="R48" i="13" s="1"/>
  <c r="AB256" i="5"/>
  <c r="S231" i="5"/>
  <c r="AM56" i="5"/>
  <c r="AN143" i="5"/>
  <c r="AM38" i="5"/>
  <c r="AK207" i="5"/>
  <c r="AK116" i="5"/>
  <c r="S158" i="5"/>
  <c r="AD60" i="5"/>
  <c r="AN275" i="5"/>
  <c r="AJ50" i="5"/>
  <c r="AJ52" i="5"/>
  <c r="AM50" i="5"/>
  <c r="AE192" i="5"/>
  <c r="R53" i="5"/>
  <c r="AE264" i="5"/>
  <c r="AB221" i="5"/>
  <c r="AE206" i="5"/>
  <c r="AN153" i="5"/>
  <c r="AK265" i="5"/>
  <c r="S143" i="5"/>
  <c r="Y175" i="5"/>
  <c r="S119" i="5"/>
  <c r="Y243" i="5"/>
  <c r="X43" i="5"/>
  <c r="AA31" i="5"/>
  <c r="AJ64" i="5"/>
  <c r="AN217" i="5"/>
  <c r="AN212" i="5"/>
  <c r="AJ54" i="5"/>
  <c r="AE249" i="5"/>
  <c r="AN138" i="5"/>
  <c r="AA48" i="5"/>
  <c r="R28" i="5"/>
  <c r="AE181" i="5"/>
  <c r="X258" i="5"/>
  <c r="X16" i="5" s="1"/>
  <c r="AN206" i="5"/>
  <c r="S203" i="5"/>
  <c r="R34" i="5"/>
  <c r="AM55" i="5"/>
  <c r="AE214" i="5"/>
  <c r="AE251" i="5"/>
  <c r="AN207" i="5"/>
  <c r="AB242" i="5"/>
  <c r="Y273" i="5"/>
  <c r="Y248" i="5"/>
  <c r="AE274" i="5"/>
  <c r="AM37" i="5"/>
  <c r="AN213" i="5"/>
  <c r="AB207" i="5"/>
  <c r="AK247" i="5"/>
  <c r="S123" i="5"/>
  <c r="R64" i="5"/>
  <c r="S199" i="5"/>
  <c r="AK243" i="5"/>
  <c r="AB197" i="5"/>
  <c r="Y168" i="5"/>
  <c r="AN203" i="5"/>
  <c r="AD34" i="5"/>
  <c r="AK137" i="5"/>
  <c r="AK143" i="5"/>
  <c r="AK113" i="5"/>
  <c r="AM52" i="5"/>
  <c r="Y271" i="5"/>
  <c r="AB275" i="5"/>
  <c r="Y263" i="5"/>
  <c r="AB187" i="5"/>
  <c r="AM47" i="5"/>
  <c r="AB276" i="5"/>
  <c r="S202" i="5"/>
  <c r="X58" i="5"/>
  <c r="AN133" i="5"/>
  <c r="AN240" i="5"/>
  <c r="AK200" i="5"/>
  <c r="AB257" i="5"/>
  <c r="AB153" i="5"/>
  <c r="AN277" i="5"/>
  <c r="S205" i="5"/>
  <c r="AJ62" i="5"/>
  <c r="R50" i="5"/>
  <c r="R33" i="5"/>
  <c r="S214" i="5"/>
  <c r="AB147" i="5"/>
  <c r="X47" i="5"/>
  <c r="AK174" i="5"/>
  <c r="AE234" i="5"/>
  <c r="AN190" i="5"/>
  <c r="S177" i="5"/>
  <c r="AM31" i="5"/>
  <c r="AK221" i="5"/>
  <c r="AJ30" i="5"/>
  <c r="AA215" i="5"/>
  <c r="AA15" i="5" s="1"/>
  <c r="AA8" i="5" s="1"/>
  <c r="M50" i="13" s="1"/>
  <c r="R50" i="13" s="1"/>
  <c r="AK198" i="5"/>
  <c r="AN222" i="5"/>
  <c r="AJ26" i="5"/>
  <c r="AM49" i="5"/>
  <c r="AM40" i="5"/>
  <c r="AE230" i="5"/>
  <c r="Y270" i="5"/>
  <c r="AJ53" i="5"/>
  <c r="S138" i="5"/>
  <c r="AE211" i="5"/>
  <c r="AB209" i="5"/>
  <c r="AK187" i="5"/>
  <c r="X52" i="5"/>
  <c r="AM33" i="5"/>
  <c r="AB217" i="5"/>
  <c r="X279" i="5"/>
  <c r="X23" i="5" s="1"/>
  <c r="AB181" i="5"/>
  <c r="Y265" i="5"/>
  <c r="Y166" i="5"/>
  <c r="S268" i="5"/>
  <c r="R62" i="5"/>
  <c r="AN251" i="5"/>
  <c r="AD36" i="5"/>
  <c r="R58" i="5"/>
  <c r="AA279" i="5"/>
  <c r="AA23" i="5" s="1"/>
  <c r="AB122" i="5"/>
  <c r="AK273" i="5"/>
  <c r="AM62" i="5"/>
  <c r="X41" i="5"/>
  <c r="AJ42" i="5"/>
  <c r="AK233" i="5"/>
  <c r="AJ236" i="5"/>
  <c r="AJ22" i="5" s="1"/>
  <c r="AM59" i="5"/>
  <c r="AB208" i="5"/>
  <c r="R258" i="5"/>
  <c r="R16" i="5" s="1"/>
  <c r="AN149" i="5"/>
  <c r="AE155" i="5"/>
  <c r="AD61" i="5"/>
  <c r="AD63" i="5"/>
  <c r="Y260" i="5"/>
  <c r="AM34" i="5"/>
  <c r="AE268" i="5"/>
  <c r="AN198" i="5"/>
  <c r="AN111" i="5"/>
  <c r="S275" i="5"/>
  <c r="AM64" i="5"/>
  <c r="AD32" i="5"/>
  <c r="AA32" i="5"/>
  <c r="S271" i="5"/>
  <c r="AA49" i="5"/>
  <c r="AE254" i="5"/>
  <c r="AK267" i="5"/>
  <c r="AN112" i="5"/>
  <c r="S249" i="5"/>
  <c r="X44" i="5"/>
  <c r="S234" i="5"/>
  <c r="AM43" i="5"/>
  <c r="AE153" i="5"/>
  <c r="AE241" i="5"/>
  <c r="AB155" i="5"/>
  <c r="AE184" i="5"/>
  <c r="AM54" i="5"/>
  <c r="AK244" i="5"/>
  <c r="AK120" i="5"/>
  <c r="AN187" i="5"/>
  <c r="AN228" i="5"/>
  <c r="R51" i="5"/>
  <c r="AJ28" i="5"/>
  <c r="AE199" i="5"/>
  <c r="AK263" i="5"/>
  <c r="R47" i="5"/>
  <c r="AN131" i="5"/>
  <c r="AK251" i="5"/>
  <c r="AN264" i="5"/>
  <c r="AB222" i="5"/>
  <c r="AK147" i="5"/>
  <c r="Y133" i="5"/>
  <c r="AA44" i="5"/>
  <c r="AE242" i="5"/>
  <c r="AE112" i="5"/>
  <c r="AD150" i="5"/>
  <c r="AD20" i="5" s="1"/>
  <c r="AD6" i="5" s="1"/>
  <c r="AN269" i="5"/>
  <c r="AB205" i="5"/>
  <c r="X215" i="5"/>
  <c r="X15" i="5" s="1"/>
  <c r="AD39" i="5"/>
  <c r="AN137" i="5"/>
  <c r="Y132" i="5"/>
  <c r="X42" i="5"/>
  <c r="AB271" i="5"/>
  <c r="AN223" i="5"/>
  <c r="AN174" i="5"/>
  <c r="AB219" i="5"/>
  <c r="Y264" i="5"/>
  <c r="AB255" i="5"/>
  <c r="AN164" i="5"/>
  <c r="AE246" i="5"/>
  <c r="S189" i="5"/>
  <c r="AB253" i="5"/>
  <c r="X57" i="5"/>
  <c r="Y209" i="5"/>
  <c r="AB272" i="5"/>
  <c r="AD54" i="5"/>
  <c r="I258" i="5"/>
  <c r="I16" i="5" s="1"/>
  <c r="AD52" i="5"/>
  <c r="X28" i="5"/>
  <c r="AJ47" i="5"/>
  <c r="S239" i="5"/>
  <c r="R279" i="5"/>
  <c r="R23" i="5" s="1"/>
  <c r="AN200" i="5"/>
  <c r="AA57" i="5"/>
  <c r="S222" i="5"/>
  <c r="AB273" i="5"/>
  <c r="AK246" i="5"/>
  <c r="AB198" i="5"/>
  <c r="AJ35" i="5"/>
  <c r="R63" i="5"/>
  <c r="X32" i="5"/>
  <c r="AN180" i="5"/>
  <c r="AM28" i="5"/>
  <c r="AE232" i="5"/>
  <c r="AM51" i="5"/>
  <c r="AN208" i="5"/>
  <c r="AD49" i="5"/>
  <c r="AN270" i="5"/>
  <c r="AM29" i="5"/>
  <c r="AE202" i="5"/>
  <c r="AB240" i="5"/>
  <c r="AJ38" i="5"/>
  <c r="AE220" i="5"/>
  <c r="AA258" i="5"/>
  <c r="AA16" i="5" s="1"/>
  <c r="AA9" i="5" s="1"/>
  <c r="M51" i="13" s="1"/>
  <c r="R51" i="13" s="1"/>
  <c r="AB223" i="5"/>
  <c r="AK228" i="5"/>
  <c r="AD62" i="5"/>
  <c r="AJ46" i="5"/>
  <c r="R59" i="5"/>
  <c r="Y229" i="5"/>
  <c r="AN252" i="5"/>
  <c r="Y251" i="5"/>
  <c r="Y235" i="5"/>
  <c r="AJ51" i="5"/>
  <c r="S132" i="5"/>
  <c r="AN199" i="5"/>
  <c r="AB251" i="5"/>
  <c r="Y126" i="5"/>
  <c r="AE141" i="5"/>
  <c r="AK204" i="5"/>
  <c r="AM32" i="5"/>
  <c r="S226" i="5"/>
  <c r="AD51" i="5"/>
  <c r="AE272" i="5"/>
  <c r="AK155" i="5"/>
  <c r="X46" i="5"/>
  <c r="AD38" i="5"/>
  <c r="AE205" i="5"/>
  <c r="R43" i="5"/>
  <c r="Y254" i="5"/>
  <c r="Y221" i="5"/>
  <c r="S117" i="5"/>
  <c r="X34" i="5"/>
  <c r="AB250" i="5"/>
  <c r="S242" i="5"/>
  <c r="X30" i="5"/>
  <c r="X150" i="5"/>
  <c r="X20" i="5" s="1"/>
  <c r="X6" i="5" s="1"/>
  <c r="M29" i="13" s="1"/>
  <c r="R29" i="13" s="1"/>
  <c r="AB220" i="5"/>
  <c r="AE276" i="5"/>
  <c r="AN241" i="5"/>
  <c r="AK220" i="5"/>
  <c r="AB262" i="5"/>
  <c r="AK227" i="5"/>
  <c r="R29" i="5"/>
  <c r="S240" i="5"/>
  <c r="AE204" i="5"/>
  <c r="Y257" i="5"/>
  <c r="AJ27" i="5"/>
  <c r="AB245" i="5"/>
  <c r="AK257" i="5"/>
  <c r="Y231" i="5"/>
  <c r="AB125" i="5"/>
  <c r="AE196" i="5"/>
  <c r="AJ40" i="5"/>
  <c r="Y230" i="5"/>
  <c r="AB226" i="5"/>
  <c r="AK209" i="5"/>
  <c r="S233" i="5"/>
  <c r="R32" i="5"/>
  <c r="AB269" i="5"/>
  <c r="Y256" i="5"/>
  <c r="R55" i="5"/>
  <c r="R57" i="5"/>
  <c r="R42" i="5"/>
  <c r="AE233" i="5"/>
  <c r="AB112" i="5"/>
  <c r="S265" i="5"/>
  <c r="S207" i="5"/>
  <c r="Y278" i="5"/>
  <c r="AK271" i="5"/>
  <c r="Y220" i="5"/>
  <c r="AD59" i="5"/>
  <c r="AB212" i="5"/>
  <c r="S223" i="5"/>
  <c r="AB224" i="5"/>
  <c r="S246" i="5"/>
  <c r="AN250" i="5"/>
  <c r="S206" i="5"/>
  <c r="AE225" i="5"/>
  <c r="AE273" i="5"/>
  <c r="AJ48" i="5"/>
  <c r="AK252" i="5"/>
  <c r="AN265" i="5"/>
  <c r="AJ31" i="5"/>
  <c r="AB213" i="5"/>
  <c r="S267" i="5"/>
  <c r="AE152" i="5"/>
  <c r="AE172" i="5" s="1"/>
  <c r="AE14" i="5" s="1"/>
  <c r="AC172" i="5"/>
  <c r="AC14" i="5" s="1"/>
  <c r="S130" i="5"/>
  <c r="S150" i="5" s="1"/>
  <c r="S20" i="5" s="1"/>
  <c r="Q150" i="5"/>
  <c r="Q20" i="5" s="1"/>
  <c r="AL129" i="5"/>
  <c r="AL13" i="5" s="1"/>
  <c r="AN109" i="5"/>
  <c r="AB152" i="5"/>
  <c r="Z172" i="5"/>
  <c r="Z14" i="5" s="1"/>
  <c r="AE130" i="5"/>
  <c r="AE150" i="5" s="1"/>
  <c r="AE20" i="5" s="1"/>
  <c r="AC150" i="5"/>
  <c r="AC20" i="5" s="1"/>
  <c r="R86" i="5"/>
  <c r="R12" i="5" s="1"/>
  <c r="R25" i="5"/>
  <c r="Q36" i="5"/>
  <c r="S77" i="5"/>
  <c r="S36" i="5" s="1"/>
  <c r="AL62" i="5"/>
  <c r="AN104" i="5"/>
  <c r="J86" i="5"/>
  <c r="J12" i="5" s="1"/>
  <c r="Y152" i="5"/>
  <c r="W172" i="5"/>
  <c r="W14" i="5" s="1"/>
  <c r="AK109" i="5"/>
  <c r="AK129" i="5" s="1"/>
  <c r="AK13" i="5" s="1"/>
  <c r="AI129" i="5"/>
  <c r="AI13" i="5" s="1"/>
  <c r="AM107" i="5"/>
  <c r="AM19" i="5" s="1"/>
  <c r="AM45" i="5"/>
  <c r="Q193" i="5"/>
  <c r="Q21" i="5" s="1"/>
  <c r="S173" i="5"/>
  <c r="S193" i="5" s="1"/>
  <c r="S21" i="5" s="1"/>
  <c r="AK77" i="5"/>
  <c r="AI36" i="5"/>
  <c r="AN130" i="5"/>
  <c r="AN150" i="5" s="1"/>
  <c r="AN20" i="5" s="1"/>
  <c r="AL150" i="5"/>
  <c r="AL20" i="5" s="1"/>
  <c r="W258" i="5"/>
  <c r="W16" i="5" s="1"/>
  <c r="Y238" i="5"/>
  <c r="Z51" i="5"/>
  <c r="AB93" i="5"/>
  <c r="AN152" i="5"/>
  <c r="AL172" i="5"/>
  <c r="AL14" i="5" s="1"/>
  <c r="AB109" i="5"/>
  <c r="AB129" i="5" s="1"/>
  <c r="AB13" i="5" s="1"/>
  <c r="Z129" i="5"/>
  <c r="Z13" i="5" s="1"/>
  <c r="AL55" i="5"/>
  <c r="AN97" i="5"/>
  <c r="W107" i="5"/>
  <c r="W19" i="5" s="1"/>
  <c r="Y87" i="5"/>
  <c r="W45" i="5"/>
  <c r="AI279" i="5"/>
  <c r="AI23" i="5" s="1"/>
  <c r="AK259" i="5"/>
  <c r="S72" i="5"/>
  <c r="Q31" i="5"/>
  <c r="AC47" i="5"/>
  <c r="AE89" i="5"/>
  <c r="S195" i="5"/>
  <c r="Q215" i="5"/>
  <c r="Q15" i="5" s="1"/>
  <c r="AM86" i="5"/>
  <c r="AM12" i="5" s="1"/>
  <c r="AM25" i="5"/>
  <c r="AC215" i="5"/>
  <c r="AC15" i="5" s="1"/>
  <c r="AE195" i="5"/>
  <c r="AJ25" i="5"/>
  <c r="AJ86" i="5"/>
  <c r="AJ12" i="5" s="1"/>
  <c r="Z32" i="5"/>
  <c r="AB73" i="5"/>
  <c r="AB216" i="5"/>
  <c r="Z236" i="5"/>
  <c r="Z22" i="5" s="1"/>
  <c r="AI236" i="5"/>
  <c r="AI22" i="5" s="1"/>
  <c r="AK216" i="5"/>
  <c r="W129" i="5"/>
  <c r="W13" i="5" s="1"/>
  <c r="Y109" i="5"/>
  <c r="AK173" i="5"/>
  <c r="AK193" i="5" s="1"/>
  <c r="AK21" i="5" s="1"/>
  <c r="AI193" i="5"/>
  <c r="AI21" i="5" s="1"/>
  <c r="AL41" i="5"/>
  <c r="AN82" i="5"/>
  <c r="AN41" i="5" s="1"/>
  <c r="W215" i="5"/>
  <c r="W15" i="5" s="1"/>
  <c r="Y195" i="5"/>
  <c r="Y216" i="5"/>
  <c r="W236" i="5"/>
  <c r="W22" i="5" s="1"/>
  <c r="AI61" i="5"/>
  <c r="AK103" i="5"/>
  <c r="S83" i="5"/>
  <c r="Q42" i="5"/>
  <c r="Q129" i="5"/>
  <c r="Q13" i="5" s="1"/>
  <c r="Q6" i="5" s="1"/>
  <c r="B10" i="13" s="1"/>
  <c r="G10" i="13" s="1"/>
  <c r="S109" i="5"/>
  <c r="S129" i="5" s="1"/>
  <c r="AB87" i="5"/>
  <c r="Z45" i="5"/>
  <c r="Z107" i="5"/>
  <c r="Z19" i="5" s="1"/>
  <c r="AC193" i="5"/>
  <c r="AC21" i="5" s="1"/>
  <c r="AE173" i="5"/>
  <c r="AC38" i="5"/>
  <c r="AE79" i="5"/>
  <c r="W40" i="5"/>
  <c r="Y81" i="5"/>
  <c r="Y76" i="5"/>
  <c r="Y35" i="5" s="1"/>
  <c r="W35" i="5"/>
  <c r="J107" i="5"/>
  <c r="J19" i="5" s="1"/>
  <c r="S67" i="5"/>
  <c r="Q26" i="5"/>
  <c r="AD107" i="5"/>
  <c r="AD19" i="5" s="1"/>
  <c r="AD45" i="5"/>
  <c r="Q57" i="5"/>
  <c r="S99" i="5"/>
  <c r="S57" i="5" s="1"/>
  <c r="Q28" i="5"/>
  <c r="S69" i="5"/>
  <c r="AJ45" i="5"/>
  <c r="AJ107" i="5"/>
  <c r="AJ19" i="5" s="1"/>
  <c r="AJ18" i="5" s="1"/>
  <c r="Z48" i="5"/>
  <c r="AB90" i="5"/>
  <c r="AB48" i="5" s="1"/>
  <c r="AB130" i="5"/>
  <c r="Z150" i="5"/>
  <c r="Z20" i="5" s="1"/>
  <c r="Z28" i="5"/>
  <c r="AB69" i="5"/>
  <c r="AC258" i="5"/>
  <c r="AC16" i="5" s="1"/>
  <c r="AE238" i="5"/>
  <c r="Q172" i="5"/>
  <c r="Q14" i="5" s="1"/>
  <c r="Q7" i="5" s="1"/>
  <c r="B11" i="13" s="1"/>
  <c r="G11" i="13" s="1"/>
  <c r="S152" i="5"/>
  <c r="S172" i="5" s="1"/>
  <c r="S14" i="5" s="1"/>
  <c r="S7" i="5" s="1"/>
  <c r="Z258" i="5"/>
  <c r="Z16" i="5" s="1"/>
  <c r="AB238" i="5"/>
  <c r="AK152" i="5"/>
  <c r="AI172" i="5"/>
  <c r="AI14" i="5" s="1"/>
  <c r="AI7" i="5" s="1"/>
  <c r="B87" i="13" s="1"/>
  <c r="G87" i="13" s="1"/>
  <c r="X107" i="5"/>
  <c r="X19" i="5" s="1"/>
  <c r="X45" i="5"/>
  <c r="AI150" i="5"/>
  <c r="AI20" i="5" s="1"/>
  <c r="AK130" i="5"/>
  <c r="AK150" i="5" s="1"/>
  <c r="AK20" i="5" s="1"/>
  <c r="AE91" i="5"/>
  <c r="AC49" i="5"/>
  <c r="AA45" i="5"/>
  <c r="AA107" i="5"/>
  <c r="AA19" i="5" s="1"/>
  <c r="AA18" i="5" s="1"/>
  <c r="X25" i="5"/>
  <c r="X86" i="5"/>
  <c r="X12" i="5" s="1"/>
  <c r="Z54" i="5"/>
  <c r="AB96" i="5"/>
  <c r="AI40" i="5"/>
  <c r="AK81" i="5"/>
  <c r="S238" i="5"/>
  <c r="Q258" i="5"/>
  <c r="Q16" i="5" s="1"/>
  <c r="AA86" i="5"/>
  <c r="AA12" i="5" s="1"/>
  <c r="AA25" i="5"/>
  <c r="AB88" i="5"/>
  <c r="Z46" i="5"/>
  <c r="AC64" i="5"/>
  <c r="AE106" i="5"/>
  <c r="AE64" i="5" s="1"/>
  <c r="R107" i="5"/>
  <c r="R19" i="5" s="1"/>
  <c r="R18" i="5" s="1"/>
  <c r="R45" i="5"/>
  <c r="Y130" i="5"/>
  <c r="Y150" i="5" s="1"/>
  <c r="Y20" i="5" s="1"/>
  <c r="W150" i="5"/>
  <c r="W20" i="5" s="1"/>
  <c r="Y83" i="5"/>
  <c r="Y42" i="5" s="1"/>
  <c r="W42" i="5"/>
  <c r="Q32" i="5"/>
  <c r="S73" i="5"/>
  <c r="AC58" i="5"/>
  <c r="AE100" i="5"/>
  <c r="AD86" i="5"/>
  <c r="AD12" i="5" s="1"/>
  <c r="AD25" i="5"/>
  <c r="W279" i="5"/>
  <c r="W23" i="5" s="1"/>
  <c r="Y259" i="5"/>
  <c r="I86" i="5"/>
  <c r="I12" i="5" s="1"/>
  <c r="AC31" i="5"/>
  <c r="AE72" i="5"/>
  <c r="AB259" i="5"/>
  <c r="Z279" i="5"/>
  <c r="Z23" i="5" s="1"/>
  <c r="AC236" i="5"/>
  <c r="AC22" i="5" s="1"/>
  <c r="AE216" i="5"/>
  <c r="AC129" i="5"/>
  <c r="AC13" i="5" s="1"/>
  <c r="AC6" i="5" s="1"/>
  <c r="B67" i="13" s="1"/>
  <c r="G67" i="13" s="1"/>
  <c r="AE109" i="5"/>
  <c r="AE129" i="5" s="1"/>
  <c r="AE13" i="5" s="1"/>
  <c r="AE6" i="5" s="1"/>
  <c r="Y240" i="5"/>
  <c r="X33" i="5"/>
  <c r="AK229" i="5"/>
  <c r="AN201" i="5"/>
  <c r="W53" i="5"/>
  <c r="Y95" i="5"/>
  <c r="AK278" i="5"/>
  <c r="X61" i="5"/>
  <c r="AJ29" i="5"/>
  <c r="AK153" i="5"/>
  <c r="Y213" i="5"/>
  <c r="AL236" i="5"/>
  <c r="AL22" i="5" s="1"/>
  <c r="AN216" i="5"/>
  <c r="AN263" i="5"/>
  <c r="AN219" i="5"/>
  <c r="AN103" i="5"/>
  <c r="AL61" i="5"/>
  <c r="AC30" i="5"/>
  <c r="AE71" i="5"/>
  <c r="AA55" i="5"/>
  <c r="AE262" i="5"/>
  <c r="Y227" i="5"/>
  <c r="S256" i="5"/>
  <c r="S269" i="5"/>
  <c r="AN110" i="5"/>
  <c r="Y253" i="5"/>
  <c r="AB266" i="5"/>
  <c r="AL40" i="5"/>
  <c r="AN81" i="5"/>
  <c r="AK276" i="5"/>
  <c r="AB248" i="5"/>
  <c r="S211" i="5"/>
  <c r="AE240" i="5"/>
  <c r="Y154" i="5"/>
  <c r="S254" i="5"/>
  <c r="AE97" i="5"/>
  <c r="AC55" i="5"/>
  <c r="R48" i="5"/>
  <c r="AN181" i="5"/>
  <c r="AA33" i="5"/>
  <c r="AE221" i="5"/>
  <c r="AJ56" i="5"/>
  <c r="AE252" i="5"/>
  <c r="AE228" i="5"/>
  <c r="AL279" i="5"/>
  <c r="AL23" i="5" s="1"/>
  <c r="AN259" i="5"/>
  <c r="AB235" i="5"/>
  <c r="AE247" i="5"/>
  <c r="AB268" i="5"/>
  <c r="Y77" i="5"/>
  <c r="W36" i="5"/>
  <c r="AJ44" i="5"/>
  <c r="AN204" i="5"/>
  <c r="AA28" i="5"/>
  <c r="AN276" i="5"/>
  <c r="AN76" i="5"/>
  <c r="AN35" i="5" s="1"/>
  <c r="AL35" i="5"/>
  <c r="AE182" i="5"/>
  <c r="R37" i="5"/>
  <c r="AM61" i="5"/>
  <c r="AB267" i="5"/>
  <c r="AM36" i="5"/>
  <c r="AN155" i="5"/>
  <c r="X31" i="5"/>
  <c r="Z37" i="5"/>
  <c r="AB78" i="5"/>
  <c r="AB37" i="5" s="1"/>
  <c r="AC107" i="5"/>
  <c r="AC19" i="5" s="1"/>
  <c r="AE87" i="5"/>
  <c r="AC45" i="5"/>
  <c r="AB132" i="5"/>
  <c r="AE243" i="5"/>
  <c r="AN225" i="5"/>
  <c r="AN226" i="5"/>
  <c r="S250" i="5"/>
  <c r="AJ37" i="5"/>
  <c r="R35" i="5"/>
  <c r="AK213" i="5"/>
  <c r="AB278" i="5"/>
  <c r="Y222" i="5"/>
  <c r="Y202" i="5"/>
  <c r="AE263" i="5"/>
  <c r="AE267" i="5"/>
  <c r="AJ215" i="5"/>
  <c r="AJ15" i="5" s="1"/>
  <c r="AJ8" i="5" s="1"/>
  <c r="M88" i="13" s="1"/>
  <c r="R88" i="13" s="1"/>
  <c r="AN214" i="5"/>
  <c r="AB239" i="5"/>
  <c r="Y225" i="5"/>
  <c r="AA50" i="5"/>
  <c r="AE93" i="5"/>
  <c r="AE51" i="5" s="1"/>
  <c r="AC51" i="5"/>
  <c r="AE218" i="5"/>
  <c r="AK218" i="5"/>
  <c r="AE250" i="5"/>
  <c r="AK202" i="5"/>
  <c r="AK256" i="5"/>
  <c r="AD215" i="5"/>
  <c r="AD15" i="5" s="1"/>
  <c r="AD8" i="5" s="1"/>
  <c r="M69" i="13" s="1"/>
  <c r="R69" i="13" s="1"/>
  <c r="R30" i="5"/>
  <c r="AI34" i="5"/>
  <c r="AK75" i="5"/>
  <c r="AK34" i="5" s="1"/>
  <c r="Q52" i="5"/>
  <c r="S94" i="5"/>
  <c r="AE277" i="5"/>
  <c r="AM26" i="5"/>
  <c r="S201" i="5"/>
  <c r="AN239" i="5"/>
  <c r="AE94" i="5"/>
  <c r="AC52" i="5"/>
  <c r="AN247" i="5"/>
  <c r="AK245" i="5"/>
  <c r="AB229" i="5"/>
  <c r="AD35" i="5"/>
  <c r="AB154" i="5"/>
  <c r="AN210" i="5"/>
  <c r="AD29" i="5"/>
  <c r="AB263" i="5"/>
  <c r="R40" i="5"/>
  <c r="AJ36" i="5"/>
  <c r="AK224" i="5"/>
  <c r="AM30" i="5"/>
  <c r="S244" i="5"/>
  <c r="AN209" i="5"/>
  <c r="S218" i="5"/>
  <c r="AM48" i="5"/>
  <c r="AA52" i="5"/>
  <c r="AL215" i="5"/>
  <c r="AL15" i="5" s="1"/>
  <c r="AL8" i="5" s="1"/>
  <c r="B107" i="13" s="1"/>
  <c r="G107" i="13" s="1"/>
  <c r="AN195" i="5"/>
  <c r="AK232" i="5"/>
  <c r="S219" i="5"/>
  <c r="AI28" i="5"/>
  <c r="AK69" i="5"/>
  <c r="AK234" i="5"/>
  <c r="S221" i="5"/>
  <c r="S232" i="5"/>
  <c r="Y197" i="5"/>
  <c r="AK203" i="5"/>
  <c r="AM279" i="5"/>
  <c r="AM23" i="5" s="1"/>
  <c r="AM150" i="5"/>
  <c r="AM20" i="5" s="1"/>
  <c r="R46" i="5"/>
  <c r="AB173" i="5"/>
  <c r="AB193" i="5" s="1"/>
  <c r="AB21" i="5" s="1"/>
  <c r="Z193" i="5"/>
  <c r="Z21" i="5" s="1"/>
  <c r="R39" i="5"/>
  <c r="R31" i="5"/>
  <c r="AB244" i="5"/>
  <c r="AM27" i="5"/>
  <c r="AK255" i="5"/>
  <c r="Q236" i="5"/>
  <c r="Q22" i="5" s="1"/>
  <c r="S216" i="5"/>
  <c r="AI258" i="5"/>
  <c r="AI16" i="5" s="1"/>
  <c r="AI9" i="5" s="1"/>
  <c r="B89" i="13" s="1"/>
  <c r="G89" i="13" s="1"/>
  <c r="AK238" i="5"/>
  <c r="AB227" i="5"/>
  <c r="AA46" i="5"/>
  <c r="S262" i="5"/>
  <c r="AD37" i="5"/>
  <c r="Y110" i="5"/>
  <c r="AD42" i="5"/>
  <c r="AK208" i="5"/>
  <c r="Y111" i="5"/>
  <c r="AL193" i="5"/>
  <c r="AL21" i="5" s="1"/>
  <c r="AN173" i="5"/>
  <c r="AN193" i="5" s="1"/>
  <c r="AN21" i="5" s="1"/>
  <c r="Y198" i="5"/>
  <c r="AE245" i="5"/>
  <c r="S200" i="5"/>
  <c r="W63" i="5"/>
  <c r="Y105" i="5"/>
  <c r="S208" i="5"/>
  <c r="AM44" i="5"/>
  <c r="AK195" i="5"/>
  <c r="AI215" i="5"/>
  <c r="AI15" i="5" s="1"/>
  <c r="AI8" i="5" s="1"/>
  <c r="B88" i="13" s="1"/>
  <c r="G88" i="13" s="1"/>
  <c r="AL59" i="5"/>
  <c r="AN101" i="5"/>
  <c r="AN59" i="5" s="1"/>
  <c r="AE248" i="5"/>
  <c r="AE256" i="5"/>
  <c r="AN271" i="5"/>
  <c r="AK254" i="5"/>
  <c r="Y239" i="5"/>
  <c r="AM53" i="5"/>
  <c r="Y196" i="5"/>
  <c r="AL107" i="5"/>
  <c r="AL19" i="5" s="1"/>
  <c r="AL18" i="5" s="1"/>
  <c r="AN87" i="5"/>
  <c r="AL45" i="5"/>
  <c r="AE239" i="5"/>
  <c r="AE257" i="5"/>
  <c r="AN238" i="5"/>
  <c r="AL258" i="5"/>
  <c r="AL16" i="5" s="1"/>
  <c r="AL9" i="5" s="1"/>
  <c r="B108" i="13" s="1"/>
  <c r="G108" i="13" s="1"/>
  <c r="AB218" i="5"/>
  <c r="R38" i="5"/>
  <c r="AK212" i="5"/>
  <c r="Y94" i="5"/>
  <c r="W52" i="5"/>
  <c r="Y218" i="5"/>
  <c r="AB252" i="5"/>
  <c r="AK211" i="5"/>
  <c r="AB232" i="5"/>
  <c r="AB230" i="5"/>
  <c r="S270" i="5"/>
  <c r="AB246" i="5"/>
  <c r="AE259" i="5"/>
  <c r="AC279" i="5"/>
  <c r="AC23" i="5" s="1"/>
  <c r="AK201" i="5"/>
  <c r="AB196" i="5"/>
  <c r="AK83" i="5"/>
  <c r="AI42" i="5"/>
  <c r="Y234" i="5"/>
  <c r="Y173" i="5"/>
  <c r="Y193" i="5" s="1"/>
  <c r="Y21" i="5" s="1"/>
  <c r="W193" i="5"/>
  <c r="W21" i="5" s="1"/>
  <c r="W7" i="5" s="1"/>
  <c r="B30" i="13" s="1"/>
  <c r="G30" i="13" s="1"/>
  <c r="R26" i="5"/>
  <c r="Y233" i="5"/>
  <c r="AB210" i="5"/>
  <c r="AN202" i="5"/>
  <c r="AK242" i="5"/>
  <c r="AN245" i="5"/>
  <c r="AK270" i="5"/>
  <c r="X40" i="5"/>
  <c r="AE229" i="5"/>
  <c r="W31" i="5"/>
  <c r="Y72" i="5"/>
  <c r="Y31" i="5" s="1"/>
  <c r="AB202" i="5"/>
  <c r="AK219" i="5"/>
  <c r="S225" i="5"/>
  <c r="Y214" i="5"/>
  <c r="AK223" i="5"/>
  <c r="Q38" i="5"/>
  <c r="S79" i="5"/>
  <c r="AB249" i="5"/>
  <c r="AN266" i="5"/>
  <c r="AB204" i="5"/>
  <c r="AN244" i="5"/>
  <c r="AB214" i="5"/>
  <c r="S105" i="5"/>
  <c r="S63" i="5" s="1"/>
  <c r="Q63" i="5"/>
  <c r="AD44" i="5"/>
  <c r="AA39" i="5"/>
  <c r="AN231" i="5"/>
  <c r="Y200" i="5"/>
  <c r="AI44" i="5"/>
  <c r="AK85" i="5"/>
  <c r="AK44" i="5" s="1"/>
  <c r="AA62" i="5"/>
  <c r="AJ32" i="5"/>
  <c r="Z215" i="5"/>
  <c r="Z15" i="5" s="1"/>
  <c r="Z8" i="5" s="1"/>
  <c r="B50" i="13" s="1"/>
  <c r="G50" i="13" s="1"/>
  <c r="AB195" i="5"/>
  <c r="Q107" i="5"/>
  <c r="Q19" i="5" s="1"/>
  <c r="S87" i="5"/>
  <c r="Q45" i="5"/>
  <c r="AE201" i="5"/>
  <c r="AN272" i="5"/>
  <c r="Y223" i="5"/>
  <c r="S224" i="5"/>
  <c r="S247" i="5"/>
  <c r="S92" i="5"/>
  <c r="Q50" i="5"/>
  <c r="R52" i="5"/>
  <c r="AE275" i="5"/>
  <c r="Y266" i="5"/>
  <c r="R49" i="5"/>
  <c r="AB201" i="5"/>
  <c r="AE255" i="5"/>
  <c r="AB80" i="5"/>
  <c r="AB39" i="5" s="1"/>
  <c r="Z39" i="5"/>
  <c r="AK249" i="5"/>
  <c r="AK210" i="5"/>
  <c r="S263" i="5"/>
  <c r="AB225" i="5"/>
  <c r="AN256" i="5"/>
  <c r="AK253" i="5"/>
  <c r="AK217" i="5"/>
  <c r="AB243" i="5"/>
  <c r="AM57" i="5"/>
  <c r="AB83" i="5"/>
  <c r="AB42" i="5" s="1"/>
  <c r="Z42" i="5"/>
  <c r="AI46" i="5"/>
  <c r="AK88" i="5"/>
  <c r="R61" i="5"/>
  <c r="Y268" i="5"/>
  <c r="AK79" i="5"/>
  <c r="AK38" i="5" s="1"/>
  <c r="AI38" i="5"/>
  <c r="Z30" i="5"/>
  <c r="AB71" i="5"/>
  <c r="Y269" i="5"/>
  <c r="W33" i="5"/>
  <c r="Y74" i="5"/>
  <c r="Y33" i="5" s="1"/>
  <c r="AE208" i="5"/>
  <c r="AK199" i="5"/>
  <c r="AN232" i="5"/>
  <c r="S259" i="5"/>
  <c r="Q279" i="5"/>
  <c r="Q23" i="5" s="1"/>
  <c r="AE207" i="5"/>
  <c r="AN267" i="5"/>
  <c r="AE270" i="5"/>
  <c r="AB241" i="5"/>
  <c r="AM39" i="5"/>
  <c r="Y241" i="5"/>
  <c r="AN227" i="5"/>
  <c r="S230" i="5"/>
  <c r="AK277" i="5"/>
  <c r="AN221" i="5"/>
  <c r="S217" i="5"/>
  <c r="AN243" i="5"/>
  <c r="Y73" i="5"/>
  <c r="W32" i="5"/>
  <c r="AE96" i="5"/>
  <c r="AE54" i="5" s="1"/>
  <c r="AC54" i="5"/>
  <c r="W59" i="5"/>
  <c r="Y101" i="5"/>
  <c r="Y59" i="5" s="1"/>
  <c r="Q48" i="5"/>
  <c r="S90" i="5"/>
  <c r="S48" i="5" s="1"/>
  <c r="Z55" i="5"/>
  <c r="AB97" i="5"/>
  <c r="AB55" i="5" s="1"/>
  <c r="AE244" i="5"/>
  <c r="AE69" i="5"/>
  <c r="AC28" i="5"/>
  <c r="AN73" i="5"/>
  <c r="AN32" i="5" s="1"/>
  <c r="AL32" i="5"/>
  <c r="AE224" i="5"/>
  <c r="AK231" i="5"/>
  <c r="S264" i="5"/>
  <c r="Q58" i="5"/>
  <c r="S100" i="5"/>
  <c r="AC56" i="5"/>
  <c r="AE98" i="5"/>
  <c r="AK89" i="5"/>
  <c r="AK47" i="5" s="1"/>
  <c r="AI47" i="5"/>
  <c r="AB264" i="5"/>
  <c r="AL47" i="5"/>
  <c r="AN89" i="5"/>
  <c r="AN47" i="5" s="1"/>
  <c r="AN91" i="5"/>
  <c r="AN49" i="5" s="1"/>
  <c r="AL49" i="5"/>
  <c r="AI25" i="5"/>
  <c r="AK66" i="5"/>
  <c r="AI86" i="5"/>
  <c r="AI12" i="5" s="1"/>
  <c r="AB102" i="5"/>
  <c r="Z60" i="5"/>
  <c r="AL60" i="5"/>
  <c r="AN102" i="5"/>
  <c r="AI41" i="5"/>
  <c r="AK82" i="5"/>
  <c r="AK41" i="5" s="1"/>
  <c r="S78" i="5"/>
  <c r="S37" i="5" s="1"/>
  <c r="Q37" i="5"/>
  <c r="AB261" i="5"/>
  <c r="AE198" i="5"/>
  <c r="AC59" i="5"/>
  <c r="AE101" i="5"/>
  <c r="AE59" i="5" s="1"/>
  <c r="S210" i="5"/>
  <c r="W60" i="5"/>
  <c r="Y102" i="5"/>
  <c r="Y60" i="5" s="1"/>
  <c r="Q86" i="5"/>
  <c r="Q12" i="5" s="1"/>
  <c r="S66" i="5"/>
  <c r="Q25" i="5"/>
  <c r="AB274" i="5"/>
  <c r="Y262" i="5"/>
  <c r="AK264" i="5"/>
  <c r="AN235" i="5"/>
  <c r="Q55" i="5"/>
  <c r="S97" i="5"/>
  <c r="S55" i="5" s="1"/>
  <c r="AL28" i="5"/>
  <c r="AN69" i="5"/>
  <c r="AN28" i="5" s="1"/>
  <c r="AI29" i="5"/>
  <c r="AK70" i="5"/>
  <c r="AK29" i="5" s="1"/>
  <c r="AB101" i="5"/>
  <c r="AB59" i="5" s="1"/>
  <c r="Z59" i="5"/>
  <c r="Y98" i="5"/>
  <c r="Y56" i="5" s="1"/>
  <c r="W56" i="5"/>
  <c r="AE105" i="5"/>
  <c r="AE63" i="5" s="1"/>
  <c r="AC63" i="5"/>
  <c r="Y67" i="5"/>
  <c r="Y26" i="5" s="1"/>
  <c r="W26" i="5"/>
  <c r="AB85" i="5"/>
  <c r="AB44" i="5" s="1"/>
  <c r="Z44" i="5"/>
  <c r="AB67" i="5"/>
  <c r="AB26" i="5" s="1"/>
  <c r="Z26" i="5"/>
  <c r="W37" i="5"/>
  <c r="Y78" i="5"/>
  <c r="Y37" i="5" s="1"/>
  <c r="AB233" i="5"/>
  <c r="Z57" i="5"/>
  <c r="AB99" i="5"/>
  <c r="AB57" i="5" s="1"/>
  <c r="S212" i="5"/>
  <c r="AN274" i="5"/>
  <c r="AK272" i="5"/>
  <c r="AE68" i="5"/>
  <c r="AE27" i="5" s="1"/>
  <c r="AC27" i="5"/>
  <c r="AL53" i="5"/>
  <c r="AN95" i="5"/>
  <c r="Y267" i="5"/>
  <c r="AK241" i="5"/>
  <c r="W61" i="5"/>
  <c r="Y103" i="5"/>
  <c r="Y61" i="5" s="1"/>
  <c r="AN79" i="5"/>
  <c r="AN38" i="5" s="1"/>
  <c r="AL38" i="5"/>
  <c r="S266" i="5"/>
  <c r="S106" i="5"/>
  <c r="Q64" i="5"/>
  <c r="Q47" i="5"/>
  <c r="S89" i="5"/>
  <c r="S47" i="5" s="1"/>
  <c r="AE269" i="5"/>
  <c r="S103" i="5"/>
  <c r="S61" i="5" s="1"/>
  <c r="Q61" i="5"/>
  <c r="AB104" i="5"/>
  <c r="AB62" i="5" s="1"/>
  <c r="Z62" i="5"/>
  <c r="AK102" i="5"/>
  <c r="AI60" i="5"/>
  <c r="AC34" i="5"/>
  <c r="AE75" i="5"/>
  <c r="AE34" i="5" s="1"/>
  <c r="Y89" i="5"/>
  <c r="Y47" i="5" s="1"/>
  <c r="W47" i="5"/>
  <c r="AN100" i="5"/>
  <c r="AL58" i="5"/>
  <c r="Y104" i="5"/>
  <c r="W62" i="5"/>
  <c r="AC61" i="5"/>
  <c r="AE103" i="5"/>
  <c r="AE61" i="5" s="1"/>
  <c r="AB206" i="5"/>
  <c r="Y272" i="5"/>
  <c r="AK260" i="5"/>
  <c r="S278" i="5"/>
  <c r="AE260" i="5"/>
  <c r="AN74" i="5"/>
  <c r="AN33" i="5" s="1"/>
  <c r="AL33" i="5"/>
  <c r="Y79" i="5"/>
  <c r="W38" i="5"/>
  <c r="Q59" i="5"/>
  <c r="S101" i="5"/>
  <c r="S59" i="5" s="1"/>
  <c r="AI54" i="5"/>
  <c r="AK96" i="5"/>
  <c r="AE82" i="5"/>
  <c r="AE41" i="5" s="1"/>
  <c r="AC41" i="5"/>
  <c r="X236" i="5"/>
  <c r="X22" i="5" s="1"/>
  <c r="AI26" i="5"/>
  <c r="AK67" i="5"/>
  <c r="AN262" i="5"/>
  <c r="AB103" i="5"/>
  <c r="AB61" i="5" s="1"/>
  <c r="Z61" i="5"/>
  <c r="AE223" i="5"/>
  <c r="S198" i="5"/>
  <c r="AL34" i="5"/>
  <c r="AN75" i="5"/>
  <c r="AN34" i="5" s="1"/>
  <c r="Q60" i="5"/>
  <c r="S102" i="5"/>
  <c r="Y245" i="5"/>
  <c r="S227" i="5"/>
  <c r="AK239" i="5"/>
  <c r="AC36" i="5"/>
  <c r="AE77" i="5"/>
  <c r="AE36" i="5" s="1"/>
  <c r="AE85" i="5"/>
  <c r="AE44" i="5" s="1"/>
  <c r="AC44" i="5"/>
  <c r="AC60" i="5"/>
  <c r="AE102" i="5"/>
  <c r="AE217" i="5"/>
  <c r="Z50" i="5"/>
  <c r="AB92" i="5"/>
  <c r="AB50" i="5" s="1"/>
  <c r="AK93" i="5"/>
  <c r="AK51" i="5" s="1"/>
  <c r="AI51" i="5"/>
  <c r="Y68" i="5"/>
  <c r="Y27" i="5" s="1"/>
  <c r="W27" i="5"/>
  <c r="Q27" i="5"/>
  <c r="S68" i="5"/>
  <c r="S27" i="5" s="1"/>
  <c r="AC62" i="5"/>
  <c r="AE104" i="5"/>
  <c r="AE62" i="5" s="1"/>
  <c r="AN68" i="5"/>
  <c r="AN27" i="5" s="1"/>
  <c r="AL27" i="5"/>
  <c r="AC86" i="5"/>
  <c r="AC12" i="5" s="1"/>
  <c r="AE66" i="5"/>
  <c r="AE25" i="5" s="1"/>
  <c r="AC25" i="5"/>
  <c r="AN80" i="5"/>
  <c r="AN39" i="5" s="1"/>
  <c r="AL39" i="5"/>
  <c r="AB100" i="5"/>
  <c r="AB58" i="5" s="1"/>
  <c r="Z58" i="5"/>
  <c r="AE231" i="5"/>
  <c r="Q34" i="5"/>
  <c r="S75" i="5"/>
  <c r="S34" i="5" s="1"/>
  <c r="Y276" i="5"/>
  <c r="AK101" i="5"/>
  <c r="AK59" i="5" s="1"/>
  <c r="AI59" i="5"/>
  <c r="S196" i="5"/>
  <c r="AB247" i="5"/>
  <c r="Y206" i="5"/>
  <c r="Y92" i="5"/>
  <c r="Y50" i="5" s="1"/>
  <c r="W50" i="5"/>
  <c r="AE219" i="5"/>
  <c r="S229" i="5"/>
  <c r="S58" i="5" s="1"/>
  <c r="AK78" i="5"/>
  <c r="AK37" i="5" s="1"/>
  <c r="AI37" i="5"/>
  <c r="S243" i="5"/>
  <c r="S95" i="5"/>
  <c r="S53" i="5" s="1"/>
  <c r="Q53" i="5"/>
  <c r="AI62" i="5"/>
  <c r="AK104" i="5"/>
  <c r="AK62" i="5" s="1"/>
  <c r="W54" i="5"/>
  <c r="Y96" i="5"/>
  <c r="Y54" i="5" s="1"/>
  <c r="Z63" i="5"/>
  <c r="AB105" i="5"/>
  <c r="AB63" i="5" s="1"/>
  <c r="AN106" i="5"/>
  <c r="AL64" i="5"/>
  <c r="Y97" i="5"/>
  <c r="Y55" i="5" s="1"/>
  <c r="W55" i="5"/>
  <c r="AE88" i="5"/>
  <c r="AE46" i="5" s="1"/>
  <c r="AC46" i="5"/>
  <c r="Y106" i="5"/>
  <c r="Y64" i="5" s="1"/>
  <c r="W64" i="5"/>
  <c r="Q54" i="5"/>
  <c r="S96" i="5"/>
  <c r="S54" i="5" s="1"/>
  <c r="AI43" i="5"/>
  <c r="AK84" i="5"/>
  <c r="AK43" i="5" s="1"/>
  <c r="AC35" i="5"/>
  <c r="AE76" i="5"/>
  <c r="AE35" i="5" s="1"/>
  <c r="AL51" i="5"/>
  <c r="AN93" i="5"/>
  <c r="S253" i="5"/>
  <c r="Q41" i="5"/>
  <c r="S82" i="5"/>
  <c r="S41" i="5" s="1"/>
  <c r="AC40" i="5"/>
  <c r="AE81" i="5"/>
  <c r="S274" i="5"/>
  <c r="AB106" i="5"/>
  <c r="AB64" i="5" s="1"/>
  <c r="Z64" i="5"/>
  <c r="Y75" i="5"/>
  <c r="W34" i="5"/>
  <c r="Q44" i="5"/>
  <c r="S85" i="5"/>
  <c r="S44" i="5" s="1"/>
  <c r="AK80" i="5"/>
  <c r="AK39" i="5" s="1"/>
  <c r="AI39" i="5"/>
  <c r="AN278" i="5"/>
  <c r="AK92" i="5"/>
  <c r="AK50" i="5" s="1"/>
  <c r="AI50" i="5"/>
  <c r="AB77" i="5"/>
  <c r="AB36" i="5" s="1"/>
  <c r="Z36" i="5"/>
  <c r="AL52" i="5"/>
  <c r="AN94" i="5"/>
  <c r="AN249" i="5"/>
  <c r="S260" i="5"/>
  <c r="Y80" i="5"/>
  <c r="Y39" i="5" s="1"/>
  <c r="W39" i="5"/>
  <c r="AN90" i="5"/>
  <c r="AN48" i="5" s="1"/>
  <c r="AL48" i="5"/>
  <c r="Z38" i="5"/>
  <c r="AB79" i="5"/>
  <c r="AB38" i="5" s="1"/>
  <c r="S93" i="5"/>
  <c r="S51" i="5" s="1"/>
  <c r="Q51" i="5"/>
  <c r="AK266" i="5"/>
  <c r="AE253" i="5"/>
  <c r="Y85" i="5"/>
  <c r="Y44" i="5" s="1"/>
  <c r="W44" i="5"/>
  <c r="AK274" i="5"/>
  <c r="AK90" i="5"/>
  <c r="AI48" i="5"/>
  <c r="S276" i="5"/>
  <c r="AE83" i="5"/>
  <c r="AC42" i="5"/>
  <c r="I107" i="5"/>
  <c r="I19" i="5" s="1"/>
  <c r="AC53" i="5"/>
  <c r="AE95" i="5"/>
  <c r="AE53" i="5" s="1"/>
  <c r="AK99" i="5"/>
  <c r="AK57" i="5" s="1"/>
  <c r="AI57" i="5"/>
  <c r="AN255" i="5"/>
  <c r="Y210" i="5"/>
  <c r="Y204" i="5"/>
  <c r="AN260" i="5"/>
  <c r="Z33" i="5"/>
  <c r="AB74" i="5"/>
  <c r="AB33" i="5" s="1"/>
  <c r="AI52" i="5"/>
  <c r="AK94" i="5"/>
  <c r="AK52" i="5" s="1"/>
  <c r="AE73" i="5"/>
  <c r="AE32" i="5" s="1"/>
  <c r="AC32" i="5"/>
  <c r="S245" i="5"/>
  <c r="S32" i="5" s="1"/>
  <c r="Y100" i="5"/>
  <c r="Y58" i="5" s="1"/>
  <c r="W58" i="5"/>
  <c r="Y208" i="5"/>
  <c r="AI31" i="5"/>
  <c r="AK72" i="5"/>
  <c r="AK31" i="5" s="1"/>
  <c r="Z52" i="5"/>
  <c r="AB94" i="5"/>
  <c r="AB52" i="5" s="1"/>
  <c r="AK262" i="5"/>
  <c r="AE92" i="5"/>
  <c r="AE50" i="5" s="1"/>
  <c r="AC50" i="5"/>
  <c r="Y91" i="5"/>
  <c r="Y49" i="5" s="1"/>
  <c r="W49" i="5"/>
  <c r="AE261" i="5"/>
  <c r="AN105" i="5"/>
  <c r="AN63" i="5" s="1"/>
  <c r="AL63" i="5"/>
  <c r="Y90" i="5"/>
  <c r="Y48" i="5" s="1"/>
  <c r="W48" i="5"/>
  <c r="AL29" i="5"/>
  <c r="AN70" i="5"/>
  <c r="AN29" i="5" s="1"/>
  <c r="AN71" i="5"/>
  <c r="AN30" i="5" s="1"/>
  <c r="AL30" i="5"/>
  <c r="AK268" i="5"/>
  <c r="S241" i="5"/>
  <c r="AN88" i="5"/>
  <c r="AN46" i="5" s="1"/>
  <c r="AL46" i="5"/>
  <c r="AN66" i="5"/>
  <c r="AL86" i="5"/>
  <c r="AL12" i="5" s="1"/>
  <c r="AL25" i="5"/>
  <c r="S80" i="5"/>
  <c r="S39" i="5" s="1"/>
  <c r="Q39" i="5"/>
  <c r="AB91" i="5"/>
  <c r="AB49" i="5" s="1"/>
  <c r="Z49" i="5"/>
  <c r="AN77" i="5"/>
  <c r="AN36" i="5" s="1"/>
  <c r="AL36" i="5"/>
  <c r="Y249" i="5"/>
  <c r="AK76" i="5"/>
  <c r="AK35" i="5" s="1"/>
  <c r="AI35" i="5"/>
  <c r="AL26" i="5"/>
  <c r="AN67" i="5"/>
  <c r="AN26" i="5" s="1"/>
  <c r="AK106" i="5"/>
  <c r="AK64" i="5" s="1"/>
  <c r="AI64" i="5"/>
  <c r="AN96" i="5"/>
  <c r="AL54" i="5"/>
  <c r="AC39" i="5"/>
  <c r="AE80" i="5"/>
  <c r="AE39" i="5" s="1"/>
  <c r="AK105" i="5"/>
  <c r="AK63" i="5" s="1"/>
  <c r="AI63" i="5"/>
  <c r="AI107" i="5"/>
  <c r="AI19" i="5" s="1"/>
  <c r="AI18" i="5" s="1"/>
  <c r="AI45" i="5"/>
  <c r="AK87" i="5"/>
  <c r="W46" i="5"/>
  <c r="Y88" i="5"/>
  <c r="Y46" i="5" s="1"/>
  <c r="W57" i="5"/>
  <c r="Y99" i="5"/>
  <c r="Y57" i="5" s="1"/>
  <c r="AB95" i="5"/>
  <c r="AB53" i="5" s="1"/>
  <c r="Z53" i="5"/>
  <c r="AL44" i="5"/>
  <c r="AN85" i="5"/>
  <c r="AN44" i="5" s="1"/>
  <c r="S74" i="5"/>
  <c r="S33" i="5" s="1"/>
  <c r="Q33" i="5"/>
  <c r="AL31" i="5"/>
  <c r="AN72" i="5"/>
  <c r="AN31" i="5" s="1"/>
  <c r="Z41" i="5"/>
  <c r="AB82" i="5"/>
  <c r="AB41" i="5" s="1"/>
  <c r="AE84" i="5"/>
  <c r="AE43" i="5" s="1"/>
  <c r="AC43" i="5"/>
  <c r="S88" i="5"/>
  <c r="S46" i="5" s="1"/>
  <c r="Q46" i="5"/>
  <c r="AK95" i="5"/>
  <c r="AK53" i="5" s="1"/>
  <c r="AI53" i="5"/>
  <c r="AN253" i="5"/>
  <c r="W25" i="5"/>
  <c r="Y66" i="5"/>
  <c r="W86" i="5"/>
  <c r="W12" i="5" s="1"/>
  <c r="AL57" i="5"/>
  <c r="AN99" i="5"/>
  <c r="AN57" i="5" s="1"/>
  <c r="AC26" i="5"/>
  <c r="AE67" i="5"/>
  <c r="AE26" i="5" s="1"/>
  <c r="AC37" i="5"/>
  <c r="AE78" i="5"/>
  <c r="AE37" i="5" s="1"/>
  <c r="Y93" i="5"/>
  <c r="Y51" i="5" s="1"/>
  <c r="W51" i="5"/>
  <c r="Q30" i="5"/>
  <c r="S71" i="5"/>
  <c r="S30" i="5" s="1"/>
  <c r="AK71" i="5"/>
  <c r="AK30" i="5" s="1"/>
  <c r="AI30" i="5"/>
  <c r="AL43" i="5"/>
  <c r="AN84" i="5"/>
  <c r="AN43" i="5" s="1"/>
  <c r="AB75" i="5"/>
  <c r="AB34" i="5" s="1"/>
  <c r="Z34" i="5"/>
  <c r="AE99" i="5"/>
  <c r="AE57" i="5" s="1"/>
  <c r="AC57" i="5"/>
  <c r="AN83" i="5"/>
  <c r="AN42" i="5" s="1"/>
  <c r="AL42" i="5"/>
  <c r="W41" i="5"/>
  <c r="Y82" i="5"/>
  <c r="Y41" i="5" s="1"/>
  <c r="Z31" i="5"/>
  <c r="AB72" i="5"/>
  <c r="AB31" i="5" s="1"/>
  <c r="Q40" i="5"/>
  <c r="S81" i="5"/>
  <c r="S40" i="5" s="1"/>
  <c r="S255" i="5"/>
  <c r="AK196" i="5"/>
  <c r="AN268" i="5"/>
  <c r="Q29" i="5"/>
  <c r="S70" i="5"/>
  <c r="S29" i="5" s="1"/>
  <c r="AI32" i="5"/>
  <c r="AK73" i="5"/>
  <c r="AK32" i="5" s="1"/>
  <c r="AB70" i="5"/>
  <c r="AB29" i="5" s="1"/>
  <c r="Z29" i="5"/>
  <c r="S91" i="5"/>
  <c r="S49" i="5" s="1"/>
  <c r="Q49" i="5"/>
  <c r="AI56" i="5"/>
  <c r="AK98" i="5"/>
  <c r="AK56" i="5" s="1"/>
  <c r="AE90" i="5"/>
  <c r="AE48" i="5" s="1"/>
  <c r="AC48" i="5"/>
  <c r="Y247" i="5"/>
  <c r="AB265" i="5"/>
  <c r="AI55" i="5"/>
  <c r="AK97" i="5"/>
  <c r="AK55" i="5" s="1"/>
  <c r="AB81" i="5"/>
  <c r="AB40" i="5" s="1"/>
  <c r="Z40" i="5"/>
  <c r="Q43" i="5"/>
  <c r="S84" i="5"/>
  <c r="S43" i="5" s="1"/>
  <c r="AB84" i="5"/>
  <c r="AB43" i="5" s="1"/>
  <c r="Z43" i="5"/>
  <c r="AC29" i="5"/>
  <c r="AE70" i="5"/>
  <c r="AE29" i="5" s="1"/>
  <c r="AK74" i="5"/>
  <c r="AK33" i="5" s="1"/>
  <c r="AI33" i="5"/>
  <c r="S98" i="5"/>
  <c r="S56" i="5" s="1"/>
  <c r="Q56" i="5"/>
  <c r="S104" i="5"/>
  <c r="Q62" i="5"/>
  <c r="AN92" i="5"/>
  <c r="AN50" i="5" s="1"/>
  <c r="AL50" i="5"/>
  <c r="S251" i="5"/>
  <c r="AB89" i="5"/>
  <c r="AB47" i="5" s="1"/>
  <c r="Z47" i="5"/>
  <c r="Z27" i="5"/>
  <c r="AB68" i="5"/>
  <c r="AB27" i="5" s="1"/>
  <c r="AK68" i="5"/>
  <c r="AK27" i="5" s="1"/>
  <c r="AI27" i="5"/>
  <c r="W28" i="5"/>
  <c r="Y69" i="5"/>
  <c r="Y28" i="5" s="1"/>
  <c r="AB260" i="5"/>
  <c r="Y84" i="5"/>
  <c r="Y43" i="5" s="1"/>
  <c r="W43" i="5"/>
  <c r="AI58" i="5"/>
  <c r="AK100" i="5"/>
  <c r="AK58" i="5" s="1"/>
  <c r="AE212" i="5"/>
  <c r="AE42" i="5" s="1"/>
  <c r="AE227" i="5"/>
  <c r="AE56" i="5" s="1"/>
  <c r="W30" i="5"/>
  <c r="Y71" i="5"/>
  <c r="Y30" i="5" s="1"/>
  <c r="Z86" i="5"/>
  <c r="Z12" i="5" s="1"/>
  <c r="AB66" i="5"/>
  <c r="Z25" i="5"/>
  <c r="AN233" i="5"/>
  <c r="AI49" i="5"/>
  <c r="AK91" i="5"/>
  <c r="AK49" i="5" s="1"/>
  <c r="AL37" i="5"/>
  <c r="AN78" i="5"/>
  <c r="AN37" i="5" s="1"/>
  <c r="Z56" i="5"/>
  <c r="AB98" i="5"/>
  <c r="W29" i="5"/>
  <c r="Y70" i="5"/>
  <c r="Y29" i="5" s="1"/>
  <c r="AL56" i="5"/>
  <c r="AN98" i="5"/>
  <c r="AB270" i="5"/>
  <c r="AB76" i="5"/>
  <c r="AB35" i="5" s="1"/>
  <c r="Z35" i="5"/>
  <c r="Q35" i="5"/>
  <c r="S76" i="5"/>
  <c r="S35" i="5" s="1"/>
  <c r="AE74" i="5"/>
  <c r="AE33" i="5" s="1"/>
  <c r="AC33" i="5"/>
  <c r="S62" i="5"/>
  <c r="AK48" i="5"/>
  <c r="Y34" i="5"/>
  <c r="AB60" i="5"/>
  <c r="Y38" i="5"/>
  <c r="Y62" i="5"/>
  <c r="AK60" i="5"/>
  <c r="Y32" i="5"/>
  <c r="AK215" i="5"/>
  <c r="AK15" i="5" s="1"/>
  <c r="AK42" i="5"/>
  <c r="AE279" i="5"/>
  <c r="AE23" i="5" s="1"/>
  <c r="AN258" i="5"/>
  <c r="AN16" i="5" s="1"/>
  <c r="Y36" i="5"/>
  <c r="AB46" i="5"/>
  <c r="S258" i="5"/>
  <c r="S16" i="5" s="1"/>
  <c r="S42" i="5"/>
  <c r="W6" i="5"/>
  <c r="B29" i="13" s="1"/>
  <c r="G29" i="13" s="1"/>
  <c r="AC8" i="5"/>
  <c r="B69" i="13" s="1"/>
  <c r="G69" i="13" s="1"/>
  <c r="S26" i="5"/>
  <c r="AM18" i="5"/>
  <c r="W18" i="5"/>
  <c r="AK36" i="5"/>
  <c r="AL6" i="5"/>
  <c r="B105" i="13" s="1"/>
  <c r="G105" i="13" s="1"/>
  <c r="AB150" i="5"/>
  <c r="AB20" i="5" s="1"/>
  <c r="AN129" i="5"/>
  <c r="AN13" i="5" s="1"/>
  <c r="AN6" i="5" s="1"/>
  <c r="AE60" i="5"/>
  <c r="S60" i="5"/>
  <c r="AK26" i="5"/>
  <c r="AK54" i="5"/>
  <c r="AK46" i="5"/>
  <c r="AK258" i="5"/>
  <c r="AK16" i="5" s="1"/>
  <c r="S236" i="5"/>
  <c r="S22" i="5" s="1"/>
  <c r="S107" i="5"/>
  <c r="S19" i="5" s="1"/>
  <c r="AK28" i="5"/>
  <c r="AN279" i="5"/>
  <c r="AN23" i="5" s="1"/>
  <c r="AE236" i="5"/>
  <c r="AE22" i="5" s="1"/>
  <c r="Q9" i="5"/>
  <c r="B13" i="13" s="1"/>
  <c r="G13" i="13" s="1"/>
  <c r="AK40" i="5"/>
  <c r="Z18" i="5"/>
  <c r="AB258" i="5"/>
  <c r="AB16" i="5" s="1"/>
  <c r="AE258" i="5"/>
  <c r="AE16" i="5" s="1"/>
  <c r="AE9" i="5" s="1"/>
  <c r="AB28" i="5"/>
  <c r="Y215" i="5"/>
  <c r="Y15" i="5" s="1"/>
  <c r="Y129" i="5"/>
  <c r="Y13" i="5" s="1"/>
  <c r="Y6" i="5" s="1"/>
  <c r="S28" i="5"/>
  <c r="AE215" i="5"/>
  <c r="AE15" i="5" s="1"/>
  <c r="Y40" i="5"/>
  <c r="Q8" i="5"/>
  <c r="B12" i="13" s="1"/>
  <c r="G12" i="13" s="1"/>
  <c r="AK279" i="5"/>
  <c r="AK23" i="5" s="1"/>
  <c r="Y107" i="5"/>
  <c r="Y19" i="5" s="1"/>
  <c r="Z6" i="5"/>
  <c r="B48" i="13" s="1"/>
  <c r="G48" i="13" s="1"/>
  <c r="AB51" i="5"/>
  <c r="Y258" i="5"/>
  <c r="Y16" i="5" s="1"/>
  <c r="Z7" i="5"/>
  <c r="B49" i="13" s="1"/>
  <c r="G49" i="13" s="1"/>
  <c r="AC7" i="5"/>
  <c r="B68" i="13" s="1"/>
  <c r="G68" i="13" s="1"/>
  <c r="AM9" i="5"/>
  <c r="M108" i="13" s="1"/>
  <c r="R108" i="13" s="1"/>
  <c r="AA7" i="5"/>
  <c r="M49" i="13" s="1"/>
  <c r="R49" i="13" s="1"/>
  <c r="Z11" i="5"/>
  <c r="Z5" i="5"/>
  <c r="B47" i="13" s="1"/>
  <c r="G47" i="13" s="1"/>
  <c r="Y25" i="5"/>
  <c r="Y86" i="5"/>
  <c r="W5" i="5"/>
  <c r="W11" i="5"/>
  <c r="AK45" i="5"/>
  <c r="AK107" i="5"/>
  <c r="AK19" i="5" s="1"/>
  <c r="Q11" i="5"/>
  <c r="Q5" i="5"/>
  <c r="S86" i="5"/>
  <c r="AK86" i="5"/>
  <c r="AI11" i="5"/>
  <c r="AI5" i="5"/>
  <c r="I5" i="5"/>
  <c r="AJ11" i="5"/>
  <c r="AJ5" i="5"/>
  <c r="AM11" i="5"/>
  <c r="AM5" i="5"/>
  <c r="J5" i="5"/>
  <c r="S13" i="5"/>
  <c r="S6" i="5" s="1"/>
  <c r="AB30" i="5" l="1"/>
  <c r="AE8" i="5"/>
  <c r="AN236" i="5"/>
  <c r="AN22" i="5" s="1"/>
  <c r="AN56" i="5"/>
  <c r="AN51" i="5"/>
  <c r="AN58" i="5"/>
  <c r="AN52" i="5"/>
  <c r="AN53" i="5"/>
  <c r="AK9" i="5"/>
  <c r="AK236" i="5"/>
  <c r="AK22" i="5" s="1"/>
  <c r="AK8" i="5" s="1"/>
  <c r="AK6" i="5"/>
  <c r="AK25" i="5"/>
  <c r="AD18" i="5"/>
  <c r="AB279" i="5"/>
  <c r="AB23" i="5" s="1"/>
  <c r="AB9" i="5" s="1"/>
  <c r="AB45" i="5"/>
  <c r="R8" i="5"/>
  <c r="M12" i="13" s="1"/>
  <c r="R12" i="13" s="1"/>
  <c r="S215" i="5"/>
  <c r="S15" i="5" s="1"/>
  <c r="R6" i="5"/>
  <c r="M10" i="13" s="1"/>
  <c r="R10" i="13" s="1"/>
  <c r="AB56" i="5"/>
  <c r="Y172" i="5"/>
  <c r="Y14" i="5" s="1"/>
  <c r="Y7" i="5" s="1"/>
  <c r="S25" i="5"/>
  <c r="X7" i="5"/>
  <c r="M30" i="13" s="1"/>
  <c r="R30" i="13" s="1"/>
  <c r="AE86" i="5"/>
  <c r="AE12" i="5" s="1"/>
  <c r="AN54" i="5"/>
  <c r="S50" i="5"/>
  <c r="Q18" i="5"/>
  <c r="Y52" i="5"/>
  <c r="S52" i="5"/>
  <c r="AC18" i="5"/>
  <c r="AN40" i="5"/>
  <c r="AE30" i="5"/>
  <c r="AE31" i="5"/>
  <c r="Y279" i="5"/>
  <c r="Y23" i="5" s="1"/>
  <c r="Y9" i="5" s="1"/>
  <c r="AE58" i="5"/>
  <c r="AB54" i="5"/>
  <c r="AK61" i="5"/>
  <c r="AB32" i="5"/>
  <c r="AE47" i="5"/>
  <c r="AN172" i="5"/>
  <c r="AN14" i="5" s="1"/>
  <c r="AN7" i="5" s="1"/>
  <c r="W9" i="5"/>
  <c r="B32" i="13" s="1"/>
  <c r="G32" i="13" s="1"/>
  <c r="AB172" i="5"/>
  <c r="AB14" i="5" s="1"/>
  <c r="AB7" i="5" s="1"/>
  <c r="AE40" i="5"/>
  <c r="AN64" i="5"/>
  <c r="S64" i="5"/>
  <c r="AN60" i="5"/>
  <c r="AE28" i="5"/>
  <c r="S279" i="5"/>
  <c r="S45" i="5"/>
  <c r="AB215" i="5"/>
  <c r="AB15" i="5" s="1"/>
  <c r="S38" i="5"/>
  <c r="Y63" i="5"/>
  <c r="AN215" i="5"/>
  <c r="AN15" i="5" s="1"/>
  <c r="AE52" i="5"/>
  <c r="AE55" i="5"/>
  <c r="AN61" i="5"/>
  <c r="Y53" i="5"/>
  <c r="AE49" i="5"/>
  <c r="X18" i="5"/>
  <c r="AK172" i="5"/>
  <c r="AK14" i="5" s="1"/>
  <c r="AK7" i="5" s="1"/>
  <c r="Z9" i="5"/>
  <c r="AC9" i="5"/>
  <c r="B70" i="13" s="1"/>
  <c r="G70" i="13" s="1"/>
  <c r="AE38" i="5"/>
  <c r="AE193" i="5"/>
  <c r="AE21" i="5" s="1"/>
  <c r="AE7" i="5" s="1"/>
  <c r="AB107" i="5"/>
  <c r="AB19" i="5" s="1"/>
  <c r="Y236" i="5"/>
  <c r="W8" i="5"/>
  <c r="B31" i="13" s="1"/>
  <c r="G31" i="13" s="1"/>
  <c r="AB236" i="5"/>
  <c r="AB22" i="5" s="1"/>
  <c r="S31" i="5"/>
  <c r="Y45" i="5"/>
  <c r="AN55" i="5"/>
  <c r="AL7" i="5"/>
  <c r="B106" i="13" s="1"/>
  <c r="G106" i="13" s="1"/>
  <c r="AI6" i="5"/>
  <c r="B86" i="13" s="1"/>
  <c r="G86" i="13" s="1"/>
  <c r="AN62" i="5"/>
  <c r="X8" i="5"/>
  <c r="M31" i="13" s="1"/>
  <c r="R31" i="13" s="1"/>
  <c r="R9" i="5"/>
  <c r="M13" i="13" s="1"/>
  <c r="R13" i="13" s="1"/>
  <c r="X9" i="5"/>
  <c r="M32" i="13" s="1"/>
  <c r="R32" i="13" s="1"/>
  <c r="AM6" i="5"/>
  <c r="M105" i="13" s="1"/>
  <c r="R105" i="13" s="1"/>
  <c r="AJ7" i="5"/>
  <c r="M87" i="13" s="1"/>
  <c r="R87" i="13" s="1"/>
  <c r="AB25" i="5"/>
  <c r="AB86" i="5"/>
  <c r="AL11" i="5"/>
  <c r="AL5" i="5"/>
  <c r="AN86" i="5"/>
  <c r="AN25" i="5"/>
  <c r="AC11" i="5"/>
  <c r="AC5" i="5"/>
  <c r="AN107" i="5"/>
  <c r="AN19" i="5" s="1"/>
  <c r="AN18" i="5" s="1"/>
  <c r="AN45" i="5"/>
  <c r="AE107" i="5"/>
  <c r="AE45" i="5"/>
  <c r="AD5" i="5"/>
  <c r="M66" i="13" s="1"/>
  <c r="AD11" i="5"/>
  <c r="AA5" i="5"/>
  <c r="AA11" i="5"/>
  <c r="X11" i="5"/>
  <c r="X5" i="5"/>
  <c r="R5" i="5"/>
  <c r="R11" i="5"/>
  <c r="AM4" i="5"/>
  <c r="M104" i="13"/>
  <c r="M85" i="13"/>
  <c r="AJ4" i="5"/>
  <c r="AI4" i="5"/>
  <c r="B85" i="13"/>
  <c r="B9" i="13"/>
  <c r="Q4" i="5"/>
  <c r="Y12" i="5"/>
  <c r="I20" i="4"/>
  <c r="AN9" i="5"/>
  <c r="AN8" i="5"/>
  <c r="AK12" i="5"/>
  <c r="I21" i="4"/>
  <c r="I33" i="4" s="1"/>
  <c r="S12" i="5"/>
  <c r="H20" i="4"/>
  <c r="B28" i="13"/>
  <c r="M67" i="13"/>
  <c r="AB6" i="5"/>
  <c r="S8" i="5"/>
  <c r="AE11" i="5"/>
  <c r="AK18" i="5" l="1"/>
  <c r="AB18" i="5"/>
  <c r="I17" i="4"/>
  <c r="I32" i="4" s="1"/>
  <c r="W4" i="5"/>
  <c r="AD4" i="5"/>
  <c r="R4" i="5"/>
  <c r="M9" i="13"/>
  <c r="M47" i="13"/>
  <c r="AA4" i="5"/>
  <c r="AE19" i="5"/>
  <c r="H21" i="4"/>
  <c r="H33" i="4" s="1"/>
  <c r="H17" i="4"/>
  <c r="H32" i="4" s="1"/>
  <c r="AN12" i="5"/>
  <c r="J17" i="4"/>
  <c r="J32" i="4" s="1"/>
  <c r="J21" i="4"/>
  <c r="J33" i="4" s="1"/>
  <c r="Y22" i="5"/>
  <c r="I16" i="4"/>
  <c r="AB8" i="5"/>
  <c r="S23" i="5"/>
  <c r="H16" i="4"/>
  <c r="M28" i="13"/>
  <c r="X4" i="5"/>
  <c r="AC4" i="5"/>
  <c r="B66" i="13"/>
  <c r="B104" i="13"/>
  <c r="AL4" i="5"/>
  <c r="AB12" i="5"/>
  <c r="J16" i="4"/>
  <c r="J20" i="4"/>
  <c r="B51" i="13"/>
  <c r="Z4" i="5"/>
  <c r="M72" i="13"/>
  <c r="R66" i="13"/>
  <c r="R67" i="13"/>
  <c r="M71" i="13"/>
  <c r="R71" i="13" s="1"/>
  <c r="S5" i="5"/>
  <c r="S11" i="5"/>
  <c r="AK11" i="5"/>
  <c r="AK5" i="5"/>
  <c r="AK4" i="5" s="1"/>
  <c r="Y5" i="5"/>
  <c r="Y11" i="5"/>
  <c r="B15" i="13"/>
  <c r="G9" i="13"/>
  <c r="B16" i="13" s="1"/>
  <c r="B18" i="13" s="1"/>
  <c r="B14" i="13"/>
  <c r="G14" i="13" s="1"/>
  <c r="M90" i="13"/>
  <c r="R90" i="13" s="1"/>
  <c r="M91" i="13"/>
  <c r="R85" i="13"/>
  <c r="M92" i="13" s="1"/>
  <c r="M94" i="13" s="1"/>
  <c r="M95" i="13" s="1"/>
  <c r="S96" i="13" s="1"/>
  <c r="I28" i="4" s="1"/>
  <c r="G28" i="13"/>
  <c r="B35" i="13" s="1"/>
  <c r="B37" i="13" s="1"/>
  <c r="B34" i="13"/>
  <c r="B33" i="13"/>
  <c r="G33" i="13" s="1"/>
  <c r="B90" i="13"/>
  <c r="G90" i="13" s="1"/>
  <c r="B91" i="13"/>
  <c r="G85" i="13"/>
  <c r="B92" i="13" s="1"/>
  <c r="B94" i="13" s="1"/>
  <c r="B95" i="13" s="1"/>
  <c r="H96" i="13" s="1"/>
  <c r="I27" i="4" s="1"/>
  <c r="M110" i="13"/>
  <c r="M109" i="13"/>
  <c r="R109" i="13" s="1"/>
  <c r="R104" i="13"/>
  <c r="M111" i="13" s="1"/>
  <c r="M113" i="13" s="1"/>
  <c r="M114" i="13" l="1"/>
  <c r="S115" i="13" s="1"/>
  <c r="J28" i="4" s="1"/>
  <c r="B38" i="13"/>
  <c r="H39" i="13" s="1"/>
  <c r="I24" i="4" s="1"/>
  <c r="M73" i="13"/>
  <c r="M75" i="13" s="1"/>
  <c r="M76" i="13" s="1"/>
  <c r="S77" i="13" s="1"/>
  <c r="H28" i="4" s="1"/>
  <c r="B52" i="13"/>
  <c r="G52" i="13" s="1"/>
  <c r="G51" i="13"/>
  <c r="B54" i="13" s="1"/>
  <c r="B56" i="13" s="1"/>
  <c r="B57" i="13" s="1"/>
  <c r="H58" i="13" s="1"/>
  <c r="J24" i="4" s="1"/>
  <c r="B53" i="13"/>
  <c r="B72" i="13"/>
  <c r="B71" i="13"/>
  <c r="G71" i="13" s="1"/>
  <c r="G66" i="13"/>
  <c r="B73" i="13" s="1"/>
  <c r="B75" i="13" s="1"/>
  <c r="Y18" i="5"/>
  <c r="Y8" i="5"/>
  <c r="Y4" i="5" s="1"/>
  <c r="AE5" i="5"/>
  <c r="AE4" i="5" s="1"/>
  <c r="AE18" i="5"/>
  <c r="M52" i="13"/>
  <c r="R52" i="13" s="1"/>
  <c r="R47" i="13"/>
  <c r="M54" i="13" s="1"/>
  <c r="M56" i="13" s="1"/>
  <c r="M53" i="13"/>
  <c r="AB11" i="5"/>
  <c r="AB5" i="5"/>
  <c r="AB4" i="5" s="1"/>
  <c r="B110" i="13"/>
  <c r="G104" i="13"/>
  <c r="B111" i="13" s="1"/>
  <c r="B113" i="13" s="1"/>
  <c r="B109" i="13"/>
  <c r="G109" i="13" s="1"/>
  <c r="R28" i="13"/>
  <c r="M35" i="13" s="1"/>
  <c r="M37" i="13" s="1"/>
  <c r="M33" i="13"/>
  <c r="R33" i="13" s="1"/>
  <c r="M34" i="13"/>
  <c r="S9" i="5"/>
  <c r="S4" i="5" s="1"/>
  <c r="S18" i="5"/>
  <c r="AN5" i="5"/>
  <c r="AN4" i="5" s="1"/>
  <c r="AN11" i="5"/>
  <c r="R9" i="13"/>
  <c r="M16" i="13" s="1"/>
  <c r="M18" i="13" s="1"/>
  <c r="M15" i="13"/>
  <c r="M14" i="13"/>
  <c r="R14" i="13" s="1"/>
  <c r="I29" i="4"/>
  <c r="B19" i="13"/>
  <c r="H20" i="13" s="1"/>
  <c r="H24" i="4" s="1"/>
  <c r="H25" i="3"/>
  <c r="I22" i="3"/>
  <c r="F11" i="3"/>
  <c r="O10" i="3"/>
  <c r="I19" i="3"/>
  <c r="L8" i="3"/>
  <c r="K25" i="3"/>
  <c r="E16" i="3"/>
  <c r="H18" i="3"/>
  <c r="H20" i="3"/>
  <c r="F14" i="3"/>
  <c r="N13" i="3"/>
  <c r="F3" i="3"/>
  <c r="E22" i="3"/>
  <c r="O17" i="3"/>
  <c r="E18" i="3"/>
  <c r="J15" i="3"/>
  <c r="O11" i="3"/>
  <c r="J11" i="3"/>
  <c r="L20" i="3"/>
  <c r="K6" i="3"/>
  <c r="E4" i="3"/>
  <c r="L12" i="3"/>
  <c r="N12" i="3"/>
  <c r="O4" i="3"/>
  <c r="O25" i="3"/>
  <c r="H21" i="3"/>
  <c r="E25" i="3"/>
  <c r="J6" i="3"/>
  <c r="N10" i="3"/>
  <c r="O6" i="3"/>
  <c r="I6" i="3"/>
  <c r="N23" i="3"/>
  <c r="I25" i="3"/>
  <c r="E21" i="3"/>
  <c r="E19" i="3"/>
  <c r="L13" i="3"/>
  <c r="O23" i="3"/>
  <c r="N7" i="3"/>
  <c r="H15" i="3"/>
  <c r="H4" i="3"/>
  <c r="E8" i="3"/>
  <c r="I18" i="3"/>
  <c r="H16" i="3"/>
  <c r="E23" i="3"/>
  <c r="L23" i="3"/>
  <c r="E12" i="3"/>
  <c r="N20" i="3"/>
  <c r="H2" i="3"/>
  <c r="F25" i="3"/>
  <c r="O18" i="3"/>
  <c r="F16" i="3"/>
  <c r="I4" i="3"/>
  <c r="N11" i="3"/>
  <c r="H7" i="3"/>
  <c r="H19" i="3"/>
  <c r="E6" i="3"/>
  <c r="K16" i="3"/>
  <c r="H22" i="3"/>
  <c r="O5" i="3"/>
  <c r="O9" i="3"/>
  <c r="J8" i="3"/>
  <c r="I7" i="3"/>
  <c r="H13" i="3"/>
  <c r="F10" i="3"/>
  <c r="F7" i="3"/>
  <c r="I12" i="3"/>
  <c r="K22" i="3"/>
  <c r="K5" i="3"/>
  <c r="L6" i="3"/>
  <c r="J13" i="3"/>
  <c r="L22" i="3"/>
  <c r="L18" i="3"/>
  <c r="F5" i="3"/>
  <c r="K11" i="3"/>
  <c r="E14" i="3"/>
  <c r="L5" i="3"/>
  <c r="J24" i="3"/>
  <c r="I11" i="3"/>
  <c r="F9" i="3"/>
  <c r="I23" i="3"/>
  <c r="J16" i="3"/>
  <c r="L15" i="3"/>
  <c r="F18" i="3"/>
  <c r="O16" i="3"/>
  <c r="H23" i="3"/>
  <c r="K19" i="3"/>
  <c r="J7" i="3"/>
  <c r="K13" i="3"/>
  <c r="E2" i="3"/>
  <c r="L19" i="3"/>
  <c r="K2" i="3"/>
  <c r="N4" i="3"/>
  <c r="O13" i="3"/>
  <c r="E15" i="3"/>
  <c r="H6" i="3"/>
  <c r="H14" i="3"/>
  <c r="O24" i="3"/>
  <c r="L3" i="3"/>
  <c r="F20" i="3"/>
  <c r="J2" i="3"/>
  <c r="F21" i="3"/>
  <c r="L9" i="3"/>
  <c r="E3" i="3"/>
  <c r="I17" i="3"/>
  <c r="O7" i="3"/>
  <c r="L25" i="3"/>
  <c r="I13" i="3"/>
  <c r="L10" i="3"/>
  <c r="N6" i="3"/>
  <c r="O20" i="3"/>
  <c r="J12" i="3"/>
  <c r="F13" i="3"/>
  <c r="J23" i="3"/>
  <c r="H11" i="3"/>
  <c r="K20" i="3"/>
  <c r="J9" i="3"/>
  <c r="K15" i="3"/>
  <c r="J20" i="3"/>
  <c r="I9" i="3"/>
  <c r="J21" i="3"/>
  <c r="H10" i="3"/>
  <c r="O15" i="3"/>
  <c r="E17" i="3"/>
  <c r="N25" i="3"/>
  <c r="L2" i="3"/>
  <c r="K21" i="3"/>
  <c r="K9" i="3"/>
  <c r="N19" i="3"/>
  <c r="J3" i="3"/>
  <c r="F19" i="3"/>
  <c r="F23" i="3"/>
  <c r="N18" i="3"/>
  <c r="E9" i="3"/>
  <c r="E11" i="3"/>
  <c r="K14" i="3"/>
  <c r="L11" i="3"/>
  <c r="F2" i="3"/>
  <c r="K17" i="3"/>
  <c r="N5" i="3"/>
  <c r="I15" i="3"/>
  <c r="N2" i="3"/>
  <c r="L21" i="3"/>
  <c r="L17" i="3"/>
  <c r="I24" i="3"/>
  <c r="K3" i="3"/>
  <c r="J22" i="3"/>
  <c r="J14" i="3"/>
  <c r="H17" i="3"/>
  <c r="I20" i="3"/>
  <c r="L4" i="3"/>
  <c r="F15" i="3"/>
  <c r="K23" i="3"/>
  <c r="N15" i="3"/>
  <c r="N17" i="3"/>
  <c r="K7" i="3"/>
  <c r="K24" i="3"/>
  <c r="I3" i="3"/>
  <c r="L14" i="3"/>
  <c r="J25" i="3"/>
  <c r="I8" i="3"/>
  <c r="J5" i="3"/>
  <c r="L7" i="3"/>
  <c r="H12" i="3"/>
  <c r="F22" i="3"/>
  <c r="L24" i="3"/>
  <c r="H8" i="3"/>
  <c r="I5" i="3"/>
  <c r="I2" i="3"/>
  <c r="K10" i="3"/>
  <c r="H24" i="3"/>
  <c r="N21" i="3"/>
  <c r="J19" i="3"/>
  <c r="N16" i="3"/>
  <c r="O19" i="3"/>
  <c r="H5" i="3"/>
  <c r="O2" i="3"/>
  <c r="F17" i="3"/>
  <c r="N14" i="3"/>
  <c r="E5" i="3"/>
  <c r="J10" i="3"/>
  <c r="O21" i="3"/>
  <c r="J17" i="3"/>
  <c r="E20" i="3"/>
  <c r="O12" i="3"/>
  <c r="F24" i="3"/>
  <c r="E13" i="3"/>
  <c r="K12" i="3"/>
  <c r="K4" i="3"/>
  <c r="J18" i="3"/>
  <c r="I16" i="3"/>
  <c r="O3" i="3"/>
  <c r="E10" i="3"/>
  <c r="K18" i="3"/>
  <c r="F8" i="3"/>
  <c r="I21" i="3"/>
  <c r="E7" i="3"/>
  <c r="L16" i="3"/>
  <c r="N24" i="3"/>
  <c r="J4" i="3"/>
  <c r="O22" i="3"/>
  <c r="N3" i="3"/>
  <c r="E24" i="3"/>
  <c r="I14" i="3"/>
  <c r="O14" i="3"/>
  <c r="H9" i="3"/>
  <c r="O8" i="3"/>
  <c r="I10" i="3"/>
  <c r="F12" i="3"/>
  <c r="H3" i="3"/>
  <c r="K8" i="3"/>
  <c r="N9" i="3"/>
  <c r="F6" i="3"/>
  <c r="F4" i="3"/>
  <c r="N22" i="3"/>
  <c r="N8" i="3"/>
  <c r="L86" i="5" l="1"/>
  <c r="L12" i="5" s="1"/>
  <c r="AG107" i="5"/>
  <c r="AG19" i="5" s="1"/>
  <c r="N86" i="5"/>
  <c r="N12" i="5" s="1"/>
  <c r="V91" i="5"/>
  <c r="AH80" i="5"/>
  <c r="V106" i="5"/>
  <c r="T86" i="5"/>
  <c r="T12" i="5" s="1"/>
  <c r="V66" i="5"/>
  <c r="AH71" i="5"/>
  <c r="AH74" i="5"/>
  <c r="AH106" i="5"/>
  <c r="AH100" i="5"/>
  <c r="AH67" i="5"/>
  <c r="O107" i="5"/>
  <c r="O19" i="5" s="1"/>
  <c r="K107" i="5"/>
  <c r="K19" i="5" s="1"/>
  <c r="AG86" i="5"/>
  <c r="AG12" i="5" s="1"/>
  <c r="AH83" i="5"/>
  <c r="P86" i="5"/>
  <c r="P12" i="5" s="1"/>
  <c r="U86" i="5"/>
  <c r="U12" i="5" s="1"/>
  <c r="P107" i="5"/>
  <c r="P19" i="5" s="1"/>
  <c r="V79" i="5"/>
  <c r="V73" i="5"/>
  <c r="AH96" i="5"/>
  <c r="AH93" i="5"/>
  <c r="AH68" i="5"/>
  <c r="V68" i="5"/>
  <c r="AH103" i="5"/>
  <c r="M107" i="5"/>
  <c r="M19" i="5" s="1"/>
  <c r="AH70" i="5"/>
  <c r="T107" i="5"/>
  <c r="T19" i="5" s="1"/>
  <c r="V87" i="5"/>
  <c r="V105" i="5"/>
  <c r="AH92" i="5"/>
  <c r="V78" i="5"/>
  <c r="AH87" i="5"/>
  <c r="AF107" i="5"/>
  <c r="AF19" i="5" s="1"/>
  <c r="V102" i="5"/>
  <c r="L107" i="5"/>
  <c r="L19" i="5" s="1"/>
  <c r="V75" i="5"/>
  <c r="AH105" i="5"/>
  <c r="AH89" i="5"/>
  <c r="V83" i="5"/>
  <c r="AH78" i="5"/>
  <c r="V69" i="5"/>
  <c r="AH85" i="5"/>
  <c r="V93" i="5"/>
  <c r="AH73" i="5"/>
  <c r="V103" i="5"/>
  <c r="AF86" i="5"/>
  <c r="AF12" i="5" s="1"/>
  <c r="AH66" i="5"/>
  <c r="AH72" i="5"/>
  <c r="V92" i="5"/>
  <c r="AH102" i="5"/>
  <c r="M12" i="5"/>
  <c r="M5" i="5" s="1"/>
  <c r="V88" i="5"/>
  <c r="AH95" i="5"/>
  <c r="V76" i="5"/>
  <c r="AH82" i="5"/>
  <c r="AH90" i="5"/>
  <c r="U107" i="5"/>
  <c r="U19" i="5" s="1"/>
  <c r="AH97" i="5"/>
  <c r="AH104" i="5"/>
  <c r="AH76" i="5"/>
  <c r="AH94" i="5"/>
  <c r="V82" i="5"/>
  <c r="V97" i="5"/>
  <c r="N107" i="5"/>
  <c r="N19" i="5" s="1"/>
  <c r="V71" i="5"/>
  <c r="AH88" i="5"/>
  <c r="V94" i="5"/>
  <c r="V77" i="5"/>
  <c r="AH91" i="5"/>
  <c r="AH99" i="5"/>
  <c r="V89" i="5"/>
  <c r="V96" i="5"/>
  <c r="V81" i="5"/>
  <c r="AH77" i="5"/>
  <c r="V80" i="5"/>
  <c r="AH69" i="5"/>
  <c r="AH75" i="5"/>
  <c r="V98" i="5"/>
  <c r="V67" i="5"/>
  <c r="O86" i="5"/>
  <c r="O12" i="5" s="1"/>
  <c r="K86" i="5"/>
  <c r="K12" i="5" s="1"/>
  <c r="V84" i="5"/>
  <c r="V100" i="5"/>
  <c r="V70" i="5"/>
  <c r="AH81" i="5"/>
  <c r="V101" i="5"/>
  <c r="V85" i="5"/>
  <c r="V72" i="5"/>
  <c r="V95" i="5"/>
  <c r="V74" i="5"/>
  <c r="AH101" i="5"/>
  <c r="V99" i="5"/>
  <c r="V104" i="5"/>
  <c r="AH98" i="5"/>
  <c r="AH84" i="5"/>
  <c r="V90" i="5"/>
  <c r="AH79" i="5"/>
  <c r="M11" i="3"/>
  <c r="G4" i="3"/>
  <c r="P16" i="3"/>
  <c r="G6" i="3"/>
  <c r="J58" i="5"/>
  <c r="U215" i="5"/>
  <c r="U15" i="5" s="1"/>
  <c r="AG150" i="5"/>
  <c r="AG20" i="5" s="1"/>
  <c r="AG45" i="5"/>
  <c r="J31" i="5"/>
  <c r="AF51" i="5"/>
  <c r="AH136" i="5"/>
  <c r="AG62" i="5"/>
  <c r="N61" i="5"/>
  <c r="V166" i="5"/>
  <c r="V130" i="5"/>
  <c r="T45" i="5"/>
  <c r="T150" i="5"/>
  <c r="T20" i="5" s="1"/>
  <c r="I43" i="5"/>
  <c r="AH132" i="5"/>
  <c r="AF47" i="5"/>
  <c r="I38" i="5"/>
  <c r="G18" i="3"/>
  <c r="G8" i="3"/>
  <c r="G24" i="3"/>
  <c r="M23" i="3"/>
  <c r="V167" i="5"/>
  <c r="V148" i="5"/>
  <c r="T63" i="5"/>
  <c r="AH180" i="5"/>
  <c r="M15" i="3"/>
  <c r="P12" i="3"/>
  <c r="P63" i="5"/>
  <c r="K28" i="5"/>
  <c r="J40" i="5"/>
  <c r="K39" i="5"/>
  <c r="O40" i="5"/>
  <c r="M27" i="5"/>
  <c r="V118" i="5"/>
  <c r="T34" i="5"/>
  <c r="I64" i="5"/>
  <c r="U55" i="5"/>
  <c r="P21" i="3"/>
  <c r="V158" i="5"/>
  <c r="U46" i="5"/>
  <c r="AH134" i="5"/>
  <c r="AF49" i="5"/>
  <c r="AH169" i="5"/>
  <c r="M38" i="5"/>
  <c r="O32" i="5"/>
  <c r="L193" i="5"/>
  <c r="L21" i="5" s="1"/>
  <c r="N35" i="5"/>
  <c r="G23" i="3"/>
  <c r="M193" i="5"/>
  <c r="M21" i="5" s="1"/>
  <c r="T27" i="5"/>
  <c r="V111" i="5"/>
  <c r="P60" i="5"/>
  <c r="N44" i="5"/>
  <c r="V153" i="5"/>
  <c r="M39" i="5"/>
  <c r="I42" i="5"/>
  <c r="AG30" i="5"/>
  <c r="O13" i="5"/>
  <c r="O25" i="5"/>
  <c r="V187" i="5"/>
  <c r="K62" i="5"/>
  <c r="G12" i="3"/>
  <c r="P3" i="3"/>
  <c r="G9" i="3"/>
  <c r="G19" i="3"/>
  <c r="M32" i="5"/>
  <c r="P59" i="5"/>
  <c r="I40" i="5"/>
  <c r="N26" i="5"/>
  <c r="K25" i="5"/>
  <c r="K129" i="5"/>
  <c r="K13" i="5" s="1"/>
  <c r="I50" i="5"/>
  <c r="V184" i="5"/>
  <c r="G17" i="3"/>
  <c r="P2" i="3"/>
  <c r="P8" i="3"/>
  <c r="P56" i="5"/>
  <c r="V168" i="5"/>
  <c r="N62" i="5"/>
  <c r="V110" i="5"/>
  <c r="T26" i="5"/>
  <c r="U28" i="5"/>
  <c r="V189" i="5"/>
  <c r="K29" i="5"/>
  <c r="I33" i="5"/>
  <c r="I46" i="5"/>
  <c r="AH131" i="5"/>
  <c r="AF46" i="5"/>
  <c r="M46" i="5"/>
  <c r="P19" i="3"/>
  <c r="P23" i="3"/>
  <c r="M2" i="3"/>
  <c r="P30" i="5"/>
  <c r="O30" i="5"/>
  <c r="L63" i="5"/>
  <c r="N27" i="5"/>
  <c r="AH186" i="5"/>
  <c r="O53" i="5"/>
  <c r="K63" i="5"/>
  <c r="M5" i="3"/>
  <c r="M13" i="3"/>
  <c r="P14" i="3"/>
  <c r="AH167" i="5"/>
  <c r="V155" i="5"/>
  <c r="P64" i="5"/>
  <c r="U193" i="5"/>
  <c r="U21" i="5" s="1"/>
  <c r="AG54" i="5"/>
  <c r="U172" i="5"/>
  <c r="U14" i="5" s="1"/>
  <c r="U7" i="5" s="1"/>
  <c r="J45" i="5"/>
  <c r="J150" i="5"/>
  <c r="J20" i="5" s="1"/>
  <c r="AH113" i="5"/>
  <c r="AF29" i="5"/>
  <c r="AH179" i="5"/>
  <c r="L44" i="5"/>
  <c r="O57" i="5"/>
  <c r="AH254" i="5"/>
  <c r="N54" i="5"/>
  <c r="P44" i="5"/>
  <c r="O52" i="5"/>
  <c r="I129" i="5"/>
  <c r="I13" i="5" s="1"/>
  <c r="I25" i="5"/>
  <c r="I53" i="5"/>
  <c r="M172" i="5"/>
  <c r="M14" i="5" s="1"/>
  <c r="M7" i="5" s="1"/>
  <c r="U49" i="5"/>
  <c r="L36" i="5"/>
  <c r="P29" i="5"/>
  <c r="AG50" i="5"/>
  <c r="O258" i="5"/>
  <c r="O16" i="5" s="1"/>
  <c r="AH138" i="5"/>
  <c r="AF53" i="5"/>
  <c r="U48" i="5"/>
  <c r="K32" i="5"/>
  <c r="I41" i="5"/>
  <c r="J27" i="5"/>
  <c r="O56" i="5"/>
  <c r="AH192" i="5"/>
  <c r="I51" i="5"/>
  <c r="I61" i="5"/>
  <c r="V177" i="5"/>
  <c r="K60" i="5"/>
  <c r="P48" i="5"/>
  <c r="V198" i="5"/>
  <c r="V178" i="5"/>
  <c r="AH152" i="5"/>
  <c r="AF172" i="5"/>
  <c r="AF14" i="5" s="1"/>
  <c r="J54" i="5"/>
  <c r="K44" i="5"/>
  <c r="N50" i="5"/>
  <c r="AH182" i="5"/>
  <c r="V143" i="5"/>
  <c r="T58" i="5"/>
  <c r="V170" i="5"/>
  <c r="L35" i="5"/>
  <c r="J172" i="5"/>
  <c r="J14" i="5" s="1"/>
  <c r="AG51" i="5"/>
  <c r="AG236" i="5"/>
  <c r="AG22" i="5" s="1"/>
  <c r="P15" i="3"/>
  <c r="AG26" i="5"/>
  <c r="O14" i="5"/>
  <c r="K26" i="5"/>
  <c r="K53" i="5"/>
  <c r="U25" i="5"/>
  <c r="U129" i="5"/>
  <c r="U13" i="5" s="1"/>
  <c r="I44" i="5"/>
  <c r="O29" i="5"/>
  <c r="L172" i="5"/>
  <c r="L14" i="5" s="1"/>
  <c r="L7" i="5" s="1"/>
  <c r="AH178" i="5"/>
  <c r="O38" i="5"/>
  <c r="K50" i="5"/>
  <c r="AH222" i="5"/>
  <c r="J50" i="5"/>
  <c r="V188" i="5"/>
  <c r="M59" i="5"/>
  <c r="U35" i="5"/>
  <c r="AH112" i="5"/>
  <c r="AF28" i="5"/>
  <c r="O39" i="5"/>
  <c r="O63" i="5"/>
  <c r="J64" i="5"/>
  <c r="T258" i="5"/>
  <c r="T16" i="5" s="1"/>
  <c r="V238" i="5"/>
  <c r="AH261" i="5"/>
  <c r="AH181" i="5"/>
  <c r="L30" i="5"/>
  <c r="P43" i="5"/>
  <c r="V144" i="5"/>
  <c r="T59" i="5"/>
  <c r="L61" i="5"/>
  <c r="O37" i="5"/>
  <c r="U53" i="5"/>
  <c r="M42" i="5"/>
  <c r="AH177" i="5"/>
  <c r="K35" i="5"/>
  <c r="O61" i="5"/>
  <c r="L32" i="5"/>
  <c r="J43" i="5"/>
  <c r="V131" i="5"/>
  <c r="T46" i="5"/>
  <c r="K37" i="5"/>
  <c r="AH164" i="5"/>
  <c r="AH163" i="5"/>
  <c r="AH153" i="5"/>
  <c r="G5" i="3"/>
  <c r="P6" i="3"/>
  <c r="M18" i="3"/>
  <c r="M24" i="3"/>
  <c r="I27" i="5"/>
  <c r="N39" i="5"/>
  <c r="N64" i="5"/>
  <c r="K172" i="5"/>
  <c r="K14" i="5" s="1"/>
  <c r="P279" i="5"/>
  <c r="P23" i="5" s="1"/>
  <c r="U57" i="5"/>
  <c r="V132" i="5"/>
  <c r="T47" i="5"/>
  <c r="AH171" i="5"/>
  <c r="G22" i="3"/>
  <c r="M22" i="3"/>
  <c r="P22" i="3"/>
  <c r="K61" i="5"/>
  <c r="L60" i="5"/>
  <c r="V116" i="5"/>
  <c r="T32" i="5"/>
  <c r="O46" i="5"/>
  <c r="K48" i="5"/>
  <c r="P50" i="5"/>
  <c r="V114" i="5"/>
  <c r="T30" i="5"/>
  <c r="AG27" i="5"/>
  <c r="AG215" i="5"/>
  <c r="AG15" i="5" s="1"/>
  <c r="AG8" i="5" s="1"/>
  <c r="L58" i="5"/>
  <c r="AH189" i="5"/>
  <c r="U47" i="5"/>
  <c r="J30" i="5"/>
  <c r="M47" i="5"/>
  <c r="L59" i="5"/>
  <c r="V243" i="5"/>
  <c r="N32" i="5"/>
  <c r="O58" i="5"/>
  <c r="V174" i="5"/>
  <c r="P26" i="5"/>
  <c r="AH143" i="5"/>
  <c r="AF58" i="5"/>
  <c r="AG60" i="5"/>
  <c r="U33" i="5"/>
  <c r="M29" i="5"/>
  <c r="K49" i="5"/>
  <c r="J26" i="5"/>
  <c r="AH124" i="5"/>
  <c r="AF40" i="5"/>
  <c r="T172" i="5"/>
  <c r="T14" i="5" s="1"/>
  <c r="V152" i="5"/>
  <c r="V176" i="5"/>
  <c r="M7" i="3"/>
  <c r="AH183" i="5"/>
  <c r="M40" i="5"/>
  <c r="V163" i="5"/>
  <c r="I28" i="5"/>
  <c r="V154" i="5"/>
  <c r="AH184" i="5"/>
  <c r="AH148" i="5"/>
  <c r="AF63" i="5"/>
  <c r="AH154" i="5"/>
  <c r="AH168" i="5"/>
  <c r="K57" i="5"/>
  <c r="P55" i="5"/>
  <c r="V218" i="5"/>
  <c r="V175" i="5"/>
  <c r="M64" i="5"/>
  <c r="I55" i="5"/>
  <c r="U27" i="5"/>
  <c r="V185" i="5"/>
  <c r="AG61" i="5"/>
  <c r="AG279" i="5"/>
  <c r="AG23" i="5" s="1"/>
  <c r="L64" i="5"/>
  <c r="V159" i="5"/>
  <c r="P28" i="5"/>
  <c r="M54" i="5"/>
  <c r="P25" i="3"/>
  <c r="N55" i="5"/>
  <c r="N34" i="5"/>
  <c r="U60" i="5"/>
  <c r="AH139" i="5"/>
  <c r="AF54" i="5"/>
  <c r="O48" i="5"/>
  <c r="U51" i="5"/>
  <c r="M43" i="5"/>
  <c r="J36" i="5"/>
  <c r="V139" i="5"/>
  <c r="T54" i="5"/>
  <c r="L26" i="5"/>
  <c r="I39" i="5"/>
  <c r="V161" i="5"/>
  <c r="P4" i="3"/>
  <c r="G13" i="3"/>
  <c r="M6" i="3"/>
  <c r="N29" i="5"/>
  <c r="V126" i="5"/>
  <c r="T42" i="5"/>
  <c r="AG193" i="5"/>
  <c r="AG21" i="5" s="1"/>
  <c r="P47" i="5"/>
  <c r="P57" i="5"/>
  <c r="T52" i="5"/>
  <c r="V137" i="5"/>
  <c r="V117" i="5"/>
  <c r="T33" i="5"/>
  <c r="V141" i="5"/>
  <c r="T56" i="5"/>
  <c r="O60" i="5"/>
  <c r="V135" i="5"/>
  <c r="T50" i="5"/>
  <c r="M12" i="3"/>
  <c r="M14" i="3"/>
  <c r="P20" i="3"/>
  <c r="L33" i="5"/>
  <c r="V136" i="5"/>
  <c r="T51" i="5"/>
  <c r="AH170" i="5"/>
  <c r="AG28" i="5"/>
  <c r="V149" i="5"/>
  <c r="T64" i="5"/>
  <c r="L48" i="5"/>
  <c r="AG57" i="5"/>
  <c r="O35" i="5"/>
  <c r="K47" i="5"/>
  <c r="P35" i="5"/>
  <c r="P61" i="5"/>
  <c r="M16" i="3"/>
  <c r="M10" i="3"/>
  <c r="M20" i="3"/>
  <c r="V179" i="5"/>
  <c r="AF61" i="5"/>
  <c r="AH146" i="5"/>
  <c r="N28" i="5"/>
  <c r="I48" i="5"/>
  <c r="I60" i="5"/>
  <c r="K38" i="5"/>
  <c r="I56" i="5"/>
  <c r="M25" i="3"/>
  <c r="G7" i="3"/>
  <c r="P11" i="3"/>
  <c r="P7" i="3"/>
  <c r="G10" i="3"/>
  <c r="O31" i="5"/>
  <c r="J42" i="5"/>
  <c r="P37" i="5"/>
  <c r="L52" i="5"/>
  <c r="L50" i="5"/>
  <c r="N236" i="5"/>
  <c r="N22" i="5" s="1"/>
  <c r="I59" i="5"/>
  <c r="K34" i="5"/>
  <c r="AH114" i="5"/>
  <c r="AF30" i="5"/>
  <c r="V140" i="5"/>
  <c r="T55" i="5"/>
  <c r="P38" i="5"/>
  <c r="U26" i="5"/>
  <c r="G15" i="3"/>
  <c r="P17" i="3"/>
  <c r="M4" i="3"/>
  <c r="AH117" i="5"/>
  <c r="AF33" i="5"/>
  <c r="P41" i="5"/>
  <c r="U62" i="5"/>
  <c r="O193" i="5"/>
  <c r="O21" i="5" s="1"/>
  <c r="J59" i="5"/>
  <c r="O36" i="5"/>
  <c r="M150" i="5"/>
  <c r="M20" i="5" s="1"/>
  <c r="M45" i="5"/>
  <c r="N58" i="5"/>
  <c r="P39" i="5"/>
  <c r="V128" i="5"/>
  <c r="T44" i="5"/>
  <c r="K51" i="5"/>
  <c r="J56" i="5"/>
  <c r="I63" i="5"/>
  <c r="K41" i="5"/>
  <c r="J38" i="5"/>
  <c r="N14" i="5"/>
  <c r="K54" i="5"/>
  <c r="J53" i="5"/>
  <c r="P52" i="5"/>
  <c r="K43" i="5"/>
  <c r="V267" i="5"/>
  <c r="I58" i="5"/>
  <c r="AH142" i="5"/>
  <c r="AF57" i="5"/>
  <c r="J44" i="5"/>
  <c r="P49" i="5"/>
  <c r="V259" i="5"/>
  <c r="T279" i="5"/>
  <c r="T23" i="5" s="1"/>
  <c r="N63" i="5"/>
  <c r="M9" i="3"/>
  <c r="P32" i="5"/>
  <c r="P13" i="5"/>
  <c r="P25" i="5"/>
  <c r="V147" i="5"/>
  <c r="T62" i="5"/>
  <c r="N51" i="5"/>
  <c r="O43" i="5"/>
  <c r="K27" i="5"/>
  <c r="AF42" i="5"/>
  <c r="AH126" i="5"/>
  <c r="AH225" i="5"/>
  <c r="AG34" i="5"/>
  <c r="J47" i="5"/>
  <c r="V138" i="5"/>
  <c r="T53" i="5"/>
  <c r="K30" i="5"/>
  <c r="I193" i="5"/>
  <c r="I21" i="5" s="1"/>
  <c r="O27" i="5"/>
  <c r="AG42" i="5"/>
  <c r="I172" i="5"/>
  <c r="I14" i="5" s="1"/>
  <c r="N59" i="5"/>
  <c r="J60" i="5"/>
  <c r="M58" i="5"/>
  <c r="U58" i="5"/>
  <c r="V165" i="5"/>
  <c r="L55" i="5"/>
  <c r="L43" i="5"/>
  <c r="AH165" i="5"/>
  <c r="V182" i="5"/>
  <c r="G21" i="3"/>
  <c r="P9" i="3"/>
  <c r="G3" i="3"/>
  <c r="AH119" i="5"/>
  <c r="AF35" i="5"/>
  <c r="I57" i="5"/>
  <c r="O62" i="5"/>
  <c r="P53" i="5"/>
  <c r="I150" i="5"/>
  <c r="I20" i="5" s="1"/>
  <c r="I6" i="5" s="1"/>
  <c r="I45" i="5"/>
  <c r="L37" i="5"/>
  <c r="I37" i="5"/>
  <c r="AG43" i="5"/>
  <c r="L53" i="5"/>
  <c r="I54" i="5"/>
  <c r="AG38" i="5"/>
  <c r="K64" i="5"/>
  <c r="M13" i="5"/>
  <c r="M25" i="5"/>
  <c r="V220" i="5"/>
  <c r="V156" i="5"/>
  <c r="V190" i="5"/>
  <c r="T193" i="5"/>
  <c r="T21" i="5" s="1"/>
  <c r="V173" i="5"/>
  <c r="I47" i="5"/>
  <c r="P62" i="5"/>
  <c r="AH147" i="5"/>
  <c r="AF62" i="5"/>
  <c r="P58" i="5"/>
  <c r="P15" i="5"/>
  <c r="P40" i="5"/>
  <c r="AF150" i="5"/>
  <c r="AF20" i="5" s="1"/>
  <c r="AH130" i="5"/>
  <c r="AF45" i="5"/>
  <c r="AG39" i="5"/>
  <c r="AH118" i="5"/>
  <c r="AF34" i="5"/>
  <c r="L42" i="5"/>
  <c r="M51" i="5"/>
  <c r="V169" i="5"/>
  <c r="V145" i="5"/>
  <c r="T60" i="5"/>
  <c r="U31" i="5"/>
  <c r="V109" i="5"/>
  <c r="T25" i="5"/>
  <c r="T129" i="5"/>
  <c r="T13" i="5" s="1"/>
  <c r="T6" i="5" s="1"/>
  <c r="P5" i="3"/>
  <c r="G20" i="3"/>
  <c r="G14" i="3"/>
  <c r="AG33" i="5"/>
  <c r="L29" i="5"/>
  <c r="J61" i="5"/>
  <c r="AG52" i="5"/>
  <c r="V191" i="5"/>
  <c r="I29" i="5"/>
  <c r="O20" i="5"/>
  <c r="O45" i="5"/>
  <c r="AG53" i="5"/>
  <c r="U61" i="5"/>
  <c r="U56" i="5"/>
  <c r="K40" i="5"/>
  <c r="AG36" i="5"/>
  <c r="M3" i="3"/>
  <c r="P24" i="3"/>
  <c r="V183" i="5"/>
  <c r="V124" i="5"/>
  <c r="T40" i="5"/>
  <c r="AG47" i="5"/>
  <c r="J51" i="5"/>
  <c r="V122" i="5"/>
  <c r="T38" i="5"/>
  <c r="P31" i="5"/>
  <c r="M36" i="5"/>
  <c r="I62" i="5"/>
  <c r="I34" i="5"/>
  <c r="V180" i="5"/>
  <c r="O26" i="5"/>
  <c r="M17" i="3"/>
  <c r="M21" i="3"/>
  <c r="M8" i="3"/>
  <c r="K31" i="5"/>
  <c r="J41" i="5"/>
  <c r="M35" i="5"/>
  <c r="AH122" i="5"/>
  <c r="AF38" i="5"/>
  <c r="J236" i="5"/>
  <c r="J22" i="5" s="1"/>
  <c r="M57" i="5"/>
  <c r="O64" i="5"/>
  <c r="M41" i="5"/>
  <c r="N48" i="5"/>
  <c r="L150" i="5"/>
  <c r="L20" i="5" s="1"/>
  <c r="L45" i="5"/>
  <c r="U32" i="5"/>
  <c r="M52" i="5"/>
  <c r="U50" i="5"/>
  <c r="U29" i="5"/>
  <c r="M33" i="5"/>
  <c r="AH156" i="5"/>
  <c r="AH246" i="5"/>
  <c r="V123" i="5"/>
  <c r="T39" i="5"/>
  <c r="J129" i="5"/>
  <c r="J13" i="5" s="1"/>
  <c r="J25" i="5"/>
  <c r="O47" i="5"/>
  <c r="U36" i="5"/>
  <c r="AH188" i="5"/>
  <c r="L28" i="5"/>
  <c r="AG58" i="5"/>
  <c r="N21" i="5"/>
  <c r="P27" i="5"/>
  <c r="N53" i="5"/>
  <c r="L54" i="5"/>
  <c r="V278" i="5"/>
  <c r="P13" i="3"/>
  <c r="N49" i="5"/>
  <c r="L49" i="5"/>
  <c r="U40" i="5"/>
  <c r="V146" i="5"/>
  <c r="T61" i="5"/>
  <c r="J57" i="5"/>
  <c r="U54" i="5"/>
  <c r="AH116" i="5"/>
  <c r="AF32" i="5"/>
  <c r="U63" i="5"/>
  <c r="O55" i="5"/>
  <c r="M28" i="5"/>
  <c r="I36" i="5"/>
  <c r="L38" i="5"/>
  <c r="AG56" i="5"/>
  <c r="J35" i="5"/>
  <c r="AH226" i="5"/>
  <c r="K150" i="5"/>
  <c r="K20" i="5" s="1"/>
  <c r="K45" i="5"/>
  <c r="K55" i="5"/>
  <c r="K36" i="5"/>
  <c r="V271" i="5"/>
  <c r="U150" i="5"/>
  <c r="U20" i="5" s="1"/>
  <c r="U45" i="5"/>
  <c r="G16" i="3"/>
  <c r="V133" i="5"/>
  <c r="T48" i="5"/>
  <c r="P36" i="5"/>
  <c r="M49" i="5"/>
  <c r="L46" i="5"/>
  <c r="N20" i="5"/>
  <c r="N45" i="5"/>
  <c r="K59" i="5"/>
  <c r="M48" i="5"/>
  <c r="V186" i="5"/>
  <c r="J48" i="5"/>
  <c r="J63" i="5"/>
  <c r="AH115" i="5"/>
  <c r="AF31" i="5"/>
  <c r="AH158" i="5"/>
  <c r="V112" i="5"/>
  <c r="T28" i="5"/>
  <c r="U34" i="5"/>
  <c r="O51" i="5"/>
  <c r="L56" i="5"/>
  <c r="AG48" i="5"/>
  <c r="P46" i="5"/>
  <c r="U43" i="5"/>
  <c r="AG31" i="5"/>
  <c r="P10" i="3"/>
  <c r="J62" i="5"/>
  <c r="U59" i="5"/>
  <c r="K56" i="5"/>
  <c r="N56" i="5"/>
  <c r="L27" i="5"/>
  <c r="I49" i="5"/>
  <c r="J215" i="5"/>
  <c r="J15" i="5" s="1"/>
  <c r="M50" i="5"/>
  <c r="M63" i="5"/>
  <c r="AH166" i="5"/>
  <c r="AG40" i="5"/>
  <c r="U64" i="5"/>
  <c r="O34" i="5"/>
  <c r="L51" i="5"/>
  <c r="AH127" i="5"/>
  <c r="AF43" i="5"/>
  <c r="AG37" i="5"/>
  <c r="U37" i="5"/>
  <c r="V162" i="5"/>
  <c r="AG64" i="5"/>
  <c r="L62" i="5"/>
  <c r="T215" i="5"/>
  <c r="T15" i="5" s="1"/>
  <c r="V195" i="5"/>
  <c r="AH110" i="5"/>
  <c r="AF26" i="5"/>
  <c r="AH220" i="5"/>
  <c r="M16" i="5"/>
  <c r="V242" i="5"/>
  <c r="L236" i="5"/>
  <c r="L22" i="5" s="1"/>
  <c r="N33" i="5"/>
  <c r="AH209" i="5"/>
  <c r="V134" i="5"/>
  <c r="T49" i="5"/>
  <c r="K279" i="5"/>
  <c r="K23" i="5" s="1"/>
  <c r="V266" i="5"/>
  <c r="AH269" i="5"/>
  <c r="V202" i="5"/>
  <c r="K258" i="5"/>
  <c r="K16" i="5" s="1"/>
  <c r="K9" i="5" s="1"/>
  <c r="AH257" i="5"/>
  <c r="AH260" i="5"/>
  <c r="V247" i="5"/>
  <c r="V207" i="5"/>
  <c r="I52" i="5"/>
  <c r="AH249" i="5"/>
  <c r="K58" i="5"/>
  <c r="I32" i="5"/>
  <c r="AG258" i="5"/>
  <c r="AG16" i="5" s="1"/>
  <c r="AG9" i="5" s="1"/>
  <c r="V171" i="5"/>
  <c r="U279" i="5"/>
  <c r="U23" i="5" s="1"/>
  <c r="P18" i="3"/>
  <c r="G11" i="3"/>
  <c r="AG41" i="5"/>
  <c r="J49" i="5"/>
  <c r="J32" i="5"/>
  <c r="AH162" i="5"/>
  <c r="L39" i="5"/>
  <c r="N47" i="5"/>
  <c r="V181" i="5"/>
  <c r="M34" i="5"/>
  <c r="O59" i="5"/>
  <c r="V160" i="5"/>
  <c r="U41" i="5"/>
  <c r="K46" i="5"/>
  <c r="AH133" i="5"/>
  <c r="AF48" i="5"/>
  <c r="AH140" i="5"/>
  <c r="AF55" i="5"/>
  <c r="J33" i="5"/>
  <c r="O50" i="5"/>
  <c r="N42" i="5"/>
  <c r="L25" i="5"/>
  <c r="L129" i="5"/>
  <c r="L13" i="5" s="1"/>
  <c r="L6" i="5" s="1"/>
  <c r="V142" i="5"/>
  <c r="T57" i="5"/>
  <c r="I30" i="5"/>
  <c r="M53" i="5"/>
  <c r="P42" i="5"/>
  <c r="M56" i="5"/>
  <c r="AG49" i="5"/>
  <c r="O28" i="5"/>
  <c r="J37" i="5"/>
  <c r="AG172" i="5"/>
  <c r="AG14" i="5" s="1"/>
  <c r="AG7" i="5" s="1"/>
  <c r="N31" i="5"/>
  <c r="N46" i="5"/>
  <c r="M44" i="5"/>
  <c r="V262" i="5"/>
  <c r="V201" i="5"/>
  <c r="L215" i="5"/>
  <c r="L15" i="5" s="1"/>
  <c r="K215" i="5"/>
  <c r="K15" i="5" s="1"/>
  <c r="AG55" i="5"/>
  <c r="V244" i="5"/>
  <c r="AH217" i="5"/>
  <c r="V235" i="5"/>
  <c r="V265" i="5"/>
  <c r="AH276" i="5"/>
  <c r="V230" i="5"/>
  <c r="V245" i="5"/>
  <c r="O54" i="5"/>
  <c r="AF39" i="5"/>
  <c r="AH123" i="5"/>
  <c r="O33" i="5"/>
  <c r="V119" i="5"/>
  <c r="T35" i="5"/>
  <c r="U42" i="5"/>
  <c r="AG63" i="5"/>
  <c r="N60" i="5"/>
  <c r="J39" i="5"/>
  <c r="AH190" i="5"/>
  <c r="O41" i="5"/>
  <c r="AG59" i="5"/>
  <c r="K33" i="5"/>
  <c r="U38" i="5"/>
  <c r="K42" i="5"/>
  <c r="V120" i="5"/>
  <c r="T36" i="5"/>
  <c r="V231" i="5"/>
  <c r="AH128" i="5"/>
  <c r="AF44" i="5"/>
  <c r="V192" i="5"/>
  <c r="AH135" i="5"/>
  <c r="AF50" i="5"/>
  <c r="V115" i="5"/>
  <c r="T31" i="5"/>
  <c r="O236" i="5"/>
  <c r="O22" i="5" s="1"/>
  <c r="I279" i="5"/>
  <c r="I23" i="5" s="1"/>
  <c r="I9" i="5" s="1"/>
  <c r="O23" i="5"/>
  <c r="P51" i="5"/>
  <c r="AH149" i="5"/>
  <c r="AF64" i="5"/>
  <c r="N30" i="5"/>
  <c r="AH191" i="5"/>
  <c r="N52" i="5"/>
  <c r="AG35" i="5"/>
  <c r="V240" i="5"/>
  <c r="K52" i="5"/>
  <c r="P34" i="5"/>
  <c r="U52" i="5"/>
  <c r="V254" i="5"/>
  <c r="L57" i="5"/>
  <c r="M61" i="5"/>
  <c r="AH137" i="5"/>
  <c r="AF52" i="5"/>
  <c r="M31" i="5"/>
  <c r="J193" i="5"/>
  <c r="J21" i="5" s="1"/>
  <c r="AH207" i="5"/>
  <c r="L40" i="5"/>
  <c r="AG44" i="5"/>
  <c r="AH195" i="5"/>
  <c r="AF215" i="5"/>
  <c r="AF15" i="5" s="1"/>
  <c r="AH174" i="5"/>
  <c r="AH244" i="5"/>
  <c r="AH160" i="5"/>
  <c r="N258" i="5"/>
  <c r="N16" i="5" s="1"/>
  <c r="P54" i="5"/>
  <c r="O49" i="5"/>
  <c r="AH267" i="5"/>
  <c r="V264" i="5"/>
  <c r="V239" i="5"/>
  <c r="V253" i="5"/>
  <c r="N57" i="5"/>
  <c r="V203" i="5"/>
  <c r="AF258" i="5"/>
  <c r="AF16" i="5" s="1"/>
  <c r="AH238" i="5"/>
  <c r="AH109" i="5"/>
  <c r="AF129" i="5"/>
  <c r="AF13" i="5" s="1"/>
  <c r="AF6" i="5" s="1"/>
  <c r="AF25" i="5"/>
  <c r="I35" i="5"/>
  <c r="N43" i="5"/>
  <c r="M37" i="5"/>
  <c r="V164" i="5"/>
  <c r="I26" i="5"/>
  <c r="AH250" i="5"/>
  <c r="M19" i="3"/>
  <c r="G25" i="3"/>
  <c r="P20" i="5"/>
  <c r="P45" i="5"/>
  <c r="N36" i="5"/>
  <c r="U39" i="5"/>
  <c r="L41" i="5"/>
  <c r="V113" i="5"/>
  <c r="T29" i="5"/>
  <c r="AG32" i="5"/>
  <c r="AH121" i="5"/>
  <c r="AF37" i="5"/>
  <c r="M30" i="5"/>
  <c r="AF193" i="5"/>
  <c r="AF21" i="5" s="1"/>
  <c r="AH173" i="5"/>
  <c r="T37" i="5"/>
  <c r="V121" i="5"/>
  <c r="M62" i="5"/>
  <c r="I31" i="5"/>
  <c r="U30" i="5"/>
  <c r="J34" i="5"/>
  <c r="L34" i="5"/>
  <c r="J46" i="5"/>
  <c r="T41" i="5"/>
  <c r="V125" i="5"/>
  <c r="AH161" i="5"/>
  <c r="N41" i="5"/>
  <c r="O42" i="5"/>
  <c r="P33" i="5"/>
  <c r="L47" i="5"/>
  <c r="V250" i="5"/>
  <c r="V274" i="5"/>
  <c r="AH210" i="5"/>
  <c r="J52" i="5"/>
  <c r="N38" i="5"/>
  <c r="AH278" i="5"/>
  <c r="U44" i="5"/>
  <c r="AH273" i="5"/>
  <c r="AH255" i="5"/>
  <c r="AH262" i="5"/>
  <c r="G2" i="3"/>
  <c r="AH219" i="5"/>
  <c r="K236" i="5"/>
  <c r="K22" i="5" s="1"/>
  <c r="V204" i="5"/>
  <c r="V225" i="5"/>
  <c r="V196" i="5"/>
  <c r="AH199" i="5"/>
  <c r="V210" i="5"/>
  <c r="AH175" i="5"/>
  <c r="U236" i="5"/>
  <c r="U22" i="5" s="1"/>
  <c r="M55" i="5"/>
  <c r="AH185" i="5"/>
  <c r="O215" i="5"/>
  <c r="O15" i="5" s="1"/>
  <c r="N215" i="5"/>
  <c r="N15" i="5" s="1"/>
  <c r="N8" i="5" s="1"/>
  <c r="V217" i="5"/>
  <c r="V255" i="5"/>
  <c r="AH265" i="5"/>
  <c r="V226" i="5"/>
  <c r="AH240" i="5"/>
  <c r="V214" i="5"/>
  <c r="AH144" i="5"/>
  <c r="AF59" i="5"/>
  <c r="M26" i="5"/>
  <c r="AG46" i="5"/>
  <c r="AH205" i="5"/>
  <c r="AH197" i="5"/>
  <c r="AH266" i="5"/>
  <c r="AH200" i="5"/>
  <c r="AF27" i="5"/>
  <c r="AH111" i="5"/>
  <c r="AH214" i="5"/>
  <c r="V248" i="5"/>
  <c r="AH202" i="5"/>
  <c r="AH234" i="5"/>
  <c r="V251" i="5"/>
  <c r="AH216" i="5"/>
  <c r="AF236" i="5"/>
  <c r="AF22" i="5" s="1"/>
  <c r="J28" i="5"/>
  <c r="V212" i="5"/>
  <c r="AH157" i="5"/>
  <c r="AF60" i="5"/>
  <c r="AH145" i="5"/>
  <c r="AH272" i="5"/>
  <c r="AH203" i="5"/>
  <c r="M215" i="5"/>
  <c r="M15" i="5" s="1"/>
  <c r="AH235" i="5"/>
  <c r="AH248" i="5"/>
  <c r="I215" i="5"/>
  <c r="I15" i="5" s="1"/>
  <c r="AH252" i="5"/>
  <c r="AF279" i="5"/>
  <c r="AF23" i="5" s="1"/>
  <c r="AH259" i="5"/>
  <c r="V221" i="5"/>
  <c r="V228" i="5"/>
  <c r="AH211" i="5"/>
  <c r="AH239" i="5"/>
  <c r="V157" i="5"/>
  <c r="AH125" i="5"/>
  <c r="AF41" i="5"/>
  <c r="M60" i="5"/>
  <c r="AH229" i="5"/>
  <c r="AH271" i="5"/>
  <c r="V224" i="5"/>
  <c r="AH218" i="5"/>
  <c r="V252" i="5"/>
  <c r="AH241" i="5"/>
  <c r="V276" i="5"/>
  <c r="V261" i="5"/>
  <c r="M23" i="5"/>
  <c r="P21" i="5"/>
  <c r="K193" i="5"/>
  <c r="K21" i="5" s="1"/>
  <c r="N37" i="5"/>
  <c r="AH120" i="5"/>
  <c r="AF36" i="5"/>
  <c r="V272" i="5"/>
  <c r="V197" i="5"/>
  <c r="L279" i="5"/>
  <c r="L23" i="5" s="1"/>
  <c r="P16" i="5"/>
  <c r="P9" i="5" s="1"/>
  <c r="V263" i="5"/>
  <c r="N40" i="5"/>
  <c r="O44" i="5"/>
  <c r="T43" i="5"/>
  <c r="V127" i="5"/>
  <c r="AH268" i="5"/>
  <c r="AH198" i="5"/>
  <c r="V205" i="5"/>
  <c r="AH201" i="5"/>
  <c r="AH264" i="5"/>
  <c r="V256" i="5"/>
  <c r="AH204" i="5"/>
  <c r="AH224" i="5"/>
  <c r="AH245" i="5"/>
  <c r="AG25" i="5"/>
  <c r="AG129" i="5"/>
  <c r="AG13" i="5" s="1"/>
  <c r="AG6" i="5" s="1"/>
  <c r="I236" i="5"/>
  <c r="I22" i="5" s="1"/>
  <c r="V223" i="5"/>
  <c r="AH208" i="5"/>
  <c r="V211" i="5"/>
  <c r="P14" i="5"/>
  <c r="N13" i="5"/>
  <c r="N25" i="5"/>
  <c r="AH213" i="5"/>
  <c r="V269" i="5"/>
  <c r="J279" i="5"/>
  <c r="J23" i="5" s="1"/>
  <c r="J9" i="5" s="1"/>
  <c r="AH243" i="5"/>
  <c r="AH251" i="5"/>
  <c r="AH187" i="5"/>
  <c r="AH159" i="5"/>
  <c r="AH176" i="5"/>
  <c r="AH206" i="5"/>
  <c r="V260" i="5"/>
  <c r="J55" i="5"/>
  <c r="AH233" i="5"/>
  <c r="V199" i="5"/>
  <c r="AH223" i="5"/>
  <c r="V275" i="5"/>
  <c r="V257" i="5"/>
  <c r="T236" i="5"/>
  <c r="T22" i="5" s="1"/>
  <c r="V216" i="5"/>
  <c r="AH221" i="5"/>
  <c r="AH228" i="5"/>
  <c r="J29" i="5"/>
  <c r="AH253" i="5"/>
  <c r="AH263" i="5"/>
  <c r="L31" i="5"/>
  <c r="AH247" i="5"/>
  <c r="V219" i="5"/>
  <c r="V268" i="5"/>
  <c r="V246" i="5"/>
  <c r="V232" i="5"/>
  <c r="M236" i="5"/>
  <c r="M22" i="5" s="1"/>
  <c r="AH227" i="5"/>
  <c r="N279" i="5"/>
  <c r="N23" i="5" s="1"/>
  <c r="AH274" i="5"/>
  <c r="AH256" i="5"/>
  <c r="V213" i="5"/>
  <c r="L258" i="5"/>
  <c r="L16" i="5" s="1"/>
  <c r="L9" i="5" s="1"/>
  <c r="V208" i="5"/>
  <c r="AH275" i="5"/>
  <c r="V273" i="5"/>
  <c r="V229" i="5"/>
  <c r="AH196" i="5"/>
  <c r="V233" i="5"/>
  <c r="V62" i="5" s="1"/>
  <c r="AH230" i="5"/>
  <c r="V227" i="5"/>
  <c r="AH232" i="5"/>
  <c r="AH231" i="5"/>
  <c r="AH155" i="5"/>
  <c r="AH242" i="5"/>
  <c r="AH212" i="5"/>
  <c r="V270" i="5"/>
  <c r="V241" i="5"/>
  <c r="V277" i="5"/>
  <c r="AH277" i="5"/>
  <c r="V200" i="5"/>
  <c r="V30" i="5" s="1"/>
  <c r="AG29" i="5"/>
  <c r="AH141" i="5"/>
  <c r="AF56" i="5"/>
  <c r="V222" i="5"/>
  <c r="V249" i="5"/>
  <c r="AH270" i="5"/>
  <c r="U258" i="5"/>
  <c r="U16" i="5" s="1"/>
  <c r="U9" i="5" s="1"/>
  <c r="V206" i="5"/>
  <c r="V209" i="5"/>
  <c r="P236" i="5"/>
  <c r="P22" i="5" s="1"/>
  <c r="P8" i="5" s="1"/>
  <c r="V234" i="5"/>
  <c r="AH38" i="5"/>
  <c r="AH52" i="5"/>
  <c r="AH35" i="5"/>
  <c r="AH59" i="5"/>
  <c r="AH55" i="5"/>
  <c r="V59" i="5"/>
  <c r="AH48" i="5"/>
  <c r="AH41" i="5"/>
  <c r="V58" i="5"/>
  <c r="V26" i="5"/>
  <c r="V40" i="5"/>
  <c r="V47" i="5"/>
  <c r="V48" i="5"/>
  <c r="AH43" i="5"/>
  <c r="AH56" i="5"/>
  <c r="V57" i="5"/>
  <c r="AH62" i="5"/>
  <c r="V53" i="5"/>
  <c r="V31" i="5"/>
  <c r="U18" i="5"/>
  <c r="V56" i="5"/>
  <c r="V46" i="5"/>
  <c r="AH37" i="5"/>
  <c r="V34" i="5"/>
  <c r="AH47" i="5"/>
  <c r="V60" i="5"/>
  <c r="V52" i="5"/>
  <c r="V37" i="5"/>
  <c r="AH46" i="5"/>
  <c r="AH36" i="5"/>
  <c r="AH40" i="5"/>
  <c r="AH236" i="5"/>
  <c r="AH22" i="5" s="1"/>
  <c r="V43" i="5"/>
  <c r="K11" i="5"/>
  <c r="K5" i="5"/>
  <c r="V35" i="5"/>
  <c r="V50" i="5"/>
  <c r="AH25" i="5"/>
  <c r="AH86" i="5"/>
  <c r="AH12" i="5" s="1"/>
  <c r="V61" i="5"/>
  <c r="V51" i="5"/>
  <c r="V54" i="5"/>
  <c r="AH45" i="5"/>
  <c r="AH107" i="5"/>
  <c r="AH19" i="5" s="1"/>
  <c r="AH258" i="5"/>
  <c r="AH16" i="5" s="1"/>
  <c r="V55" i="5"/>
  <c r="V41" i="5"/>
  <c r="AH51" i="5"/>
  <c r="V86" i="5"/>
  <c r="V12" i="5" s="1"/>
  <c r="V25" i="5"/>
  <c r="V64" i="5"/>
  <c r="V38" i="5"/>
  <c r="V215" i="5"/>
  <c r="V15" i="5" s="1"/>
  <c r="AH193" i="5"/>
  <c r="AH21" i="5" s="1"/>
  <c r="AH150" i="5"/>
  <c r="AH20" i="5" s="1"/>
  <c r="U5" i="5"/>
  <c r="AH39" i="5"/>
  <c r="V193" i="5"/>
  <c r="V21" i="5" s="1"/>
  <c r="AF7" i="5"/>
  <c r="P6" i="5"/>
  <c r="AH42" i="5"/>
  <c r="V172" i="5"/>
  <c r="V14" i="5" s="1"/>
  <c r="V7" i="5" s="1"/>
  <c r="N7" i="5"/>
  <c r="AG11" i="5"/>
  <c r="AG5" i="5"/>
  <c r="AG4" i="5" s="1"/>
  <c r="K7" i="5"/>
  <c r="AG18" i="5"/>
  <c r="L11" i="5"/>
  <c r="L5" i="5"/>
  <c r="K6" i="5"/>
  <c r="O6" i="5"/>
  <c r="AH279" i="5"/>
  <c r="AH23" i="5" s="1"/>
  <c r="V33" i="5"/>
  <c r="V236" i="5"/>
  <c r="V22" i="5" s="1"/>
  <c r="O5" i="5"/>
  <c r="O11" i="5"/>
  <c r="AH53" i="5"/>
  <c r="AH34" i="5"/>
  <c r="AH28" i="5"/>
  <c r="V39" i="5"/>
  <c r="AH31" i="5"/>
  <c r="AF11" i="5"/>
  <c r="AF5" i="5"/>
  <c r="AH32" i="5"/>
  <c r="AF18" i="5"/>
  <c r="AH129" i="5"/>
  <c r="AH13" i="5" s="1"/>
  <c r="AH29" i="5"/>
  <c r="AH26" i="5"/>
  <c r="V32" i="5"/>
  <c r="T5" i="5"/>
  <c r="T11" i="5"/>
  <c r="N9" i="5"/>
  <c r="L8" i="5"/>
  <c r="AH215" i="5"/>
  <c r="AH15" i="5" s="1"/>
  <c r="AH8" i="5" s="1"/>
  <c r="P5" i="5"/>
  <c r="AH172" i="5"/>
  <c r="AH14" i="5" s="1"/>
  <c r="AH7" i="5" s="1"/>
  <c r="V49" i="5"/>
  <c r="N5" i="5"/>
  <c r="V279" i="5"/>
  <c r="V23" i="5" s="1"/>
  <c r="T7" i="5"/>
  <c r="I11" i="5"/>
  <c r="V129" i="5"/>
  <c r="V13" i="5" s="1"/>
  <c r="V150" i="5"/>
  <c r="V20" i="5" s="1"/>
  <c r="U8" i="5"/>
  <c r="B76" i="13"/>
  <c r="H77" i="13" s="1"/>
  <c r="H27" i="4" s="1"/>
  <c r="H29" i="4" s="1"/>
  <c r="M57" i="13"/>
  <c r="S58" i="13" s="1"/>
  <c r="J25" i="4" s="1"/>
  <c r="J26" i="4" s="1"/>
  <c r="M38" i="13"/>
  <c r="S39" i="13" s="1"/>
  <c r="I25" i="4" s="1"/>
  <c r="I26" i="4" s="1"/>
  <c r="B114" i="13"/>
  <c r="H115" i="13" s="1"/>
  <c r="J27" i="4" s="1"/>
  <c r="J29" i="4" s="1"/>
  <c r="M19" i="13"/>
  <c r="S20" i="13" s="1"/>
  <c r="H25" i="4" s="1"/>
  <c r="H26" i="4" s="1"/>
  <c r="AH6" i="5" l="1"/>
  <c r="P11" i="5"/>
  <c r="P18" i="5"/>
  <c r="O18" i="5"/>
  <c r="O8" i="5"/>
  <c r="P7" i="5"/>
  <c r="P4" i="5" s="1"/>
  <c r="J8" i="5"/>
  <c r="J7" i="5"/>
  <c r="AH60" i="5"/>
  <c r="V107" i="5"/>
  <c r="V19" i="5" s="1"/>
  <c r="V5" i="5" s="1"/>
  <c r="N6" i="5"/>
  <c r="N4" i="5" s="1"/>
  <c r="N11" i="5"/>
  <c r="M8" i="5"/>
  <c r="AF8" i="5"/>
  <c r="AH44" i="5"/>
  <c r="K8" i="5"/>
  <c r="M9" i="5"/>
  <c r="V28" i="5"/>
  <c r="N18" i="5"/>
  <c r="L18" i="5"/>
  <c r="I18" i="5"/>
  <c r="I7" i="5"/>
  <c r="AH33" i="5"/>
  <c r="AH61" i="5"/>
  <c r="AH54" i="5"/>
  <c r="AH63" i="5"/>
  <c r="T9" i="5"/>
  <c r="O9" i="5"/>
  <c r="J18" i="5"/>
  <c r="K4" i="5"/>
  <c r="I8" i="5"/>
  <c r="AH27" i="5"/>
  <c r="V29" i="5"/>
  <c r="AF9" i="5"/>
  <c r="AH64" i="5"/>
  <c r="AH50" i="5"/>
  <c r="V36" i="5"/>
  <c r="T8" i="5"/>
  <c r="K18" i="5"/>
  <c r="J6" i="5"/>
  <c r="J11" i="5"/>
  <c r="M11" i="5"/>
  <c r="M6" i="5"/>
  <c r="M4" i="5" s="1"/>
  <c r="AH57" i="5"/>
  <c r="V44" i="5"/>
  <c r="M18" i="5"/>
  <c r="AH30" i="5"/>
  <c r="V42" i="5"/>
  <c r="AH58" i="5"/>
  <c r="V258" i="5"/>
  <c r="V16" i="5" s="1"/>
  <c r="U6" i="5"/>
  <c r="U11" i="5"/>
  <c r="O7" i="5"/>
  <c r="V27" i="5"/>
  <c r="AH49" i="5"/>
  <c r="V63" i="5"/>
  <c r="T18" i="5"/>
  <c r="V45" i="5"/>
  <c r="L4" i="5"/>
  <c r="V6" i="5"/>
  <c r="V8" i="5"/>
  <c r="AH9" i="5"/>
  <c r="AH5" i="5"/>
  <c r="AH11" i="5"/>
  <c r="U4" i="5"/>
  <c r="AH18" i="5"/>
  <c r="T4" i="5" l="1"/>
  <c r="I4" i="5"/>
  <c r="J4" i="5"/>
  <c r="O4" i="5"/>
  <c r="V18" i="5"/>
  <c r="V11" i="5"/>
  <c r="V9" i="5"/>
  <c r="AF4" i="5"/>
  <c r="V4" i="5"/>
  <c r="AH4" i="5"/>
</calcChain>
</file>

<file path=xl/comments1.xml><?xml version="1.0" encoding="utf-8"?>
<comments xmlns="http://schemas.openxmlformats.org/spreadsheetml/2006/main">
  <authors>
    <author>Martin Taulbut</author>
  </authors>
  <commentList>
    <comment ref="C9" authorId="0">
      <text>
        <r>
          <rPr>
            <b/>
            <sz val="9"/>
            <color indexed="81"/>
            <rFont val="Tahoma"/>
            <family val="2"/>
          </rPr>
          <t>Martin Taulbut:</t>
        </r>
        <r>
          <rPr>
            <sz val="9"/>
            <color indexed="81"/>
            <rFont val="Tahoma"/>
            <family val="2"/>
          </rPr>
          <t xml:space="preserve">
We are assuming that the distribution of people  across quintiles remains the same.</t>
        </r>
      </text>
    </comment>
  </commentList>
</comments>
</file>

<file path=xl/sharedStrings.xml><?xml version="1.0" encoding="utf-8"?>
<sst xmlns="http://schemas.openxmlformats.org/spreadsheetml/2006/main" count="2246" uniqueCount="284">
  <si>
    <t>N</t>
  </si>
  <si>
    <t>male</t>
  </si>
  <si>
    <t>Sex</t>
  </si>
  <si>
    <t>female</t>
  </si>
  <si>
    <t>SIMD1</t>
  </si>
  <si>
    <t>SIMD2</t>
  </si>
  <si>
    <t>SIMD3</t>
  </si>
  <si>
    <t>SIMD4</t>
  </si>
  <si>
    <t>SIMD5</t>
  </si>
  <si>
    <t>Mortality</t>
  </si>
  <si>
    <t>Hospitalisation</t>
  </si>
  <si>
    <t>Age</t>
  </si>
  <si>
    <t>SIMDquintile</t>
  </si>
  <si>
    <t>Mortality baseline 5 years</t>
  </si>
  <si>
    <t>Mortality policy 5 years</t>
  </si>
  <si>
    <t>Female</t>
  </si>
  <si>
    <t>Difference in mortality</t>
  </si>
  <si>
    <t>Male</t>
  </si>
  <si>
    <t>Same as E to G for 20 years</t>
  </si>
  <si>
    <t>Same as E to G for YLL</t>
  </si>
  <si>
    <t>Same as E to G for hospitalisation count</t>
  </si>
  <si>
    <t>Population</t>
  </si>
  <si>
    <t>Scotland</t>
  </si>
  <si>
    <t>Intervention name</t>
  </si>
  <si>
    <t>Additional number of people treated</t>
  </si>
  <si>
    <t>Number treated at baseline</t>
  </si>
  <si>
    <t>Total direct cost of intervention (£m, 2012 prices)</t>
  </si>
  <si>
    <t>Model Outcomes (whole population)</t>
  </si>
  <si>
    <t>2 years</t>
  </si>
  <si>
    <t>10 years</t>
  </si>
  <si>
    <t>20 years</t>
  </si>
  <si>
    <t>Baseline year</t>
  </si>
  <si>
    <t>Years of life gained</t>
  </si>
  <si>
    <t>Age group</t>
  </si>
  <si>
    <t>16+</t>
  </si>
  <si>
    <r>
      <t>Continuous inpatient stays prevented</t>
    </r>
    <r>
      <rPr>
        <sz val="10"/>
        <rFont val="Arial"/>
        <family val="2"/>
      </rPr>
      <t/>
    </r>
  </si>
  <si>
    <t>Of which, Q1 only:</t>
  </si>
  <si>
    <t>Of which, Q1 &amp; Q2:</t>
  </si>
  <si>
    <t>Model Outcomes (comparative health inequalities)</t>
  </si>
  <si>
    <t>RII: Years of life lost (without intervention)</t>
  </si>
  <si>
    <t>RII: Years of life lost (with intervention)</t>
  </si>
  <si>
    <t>RII: years of life lost (difference)</t>
  </si>
  <si>
    <t>RII: continuous inpatient stays (without intervention)</t>
  </si>
  <si>
    <t>RII: continuous inpatient stays (with intervention)</t>
  </si>
  <si>
    <t>Direct financial savings</t>
  </si>
  <si>
    <t>Reduced continuous inpatient stays (£m) - all</t>
  </si>
  <si>
    <t>Reduced continuous inpatient stays (£m) - MDQ</t>
  </si>
  <si>
    <t>How are costs and financial savings estimated?</t>
  </si>
  <si>
    <t>USING Scotland AS EXAMPLE. NEED TO ADD LOOKUP FOR MORTALITY WHEN UPDATE</t>
  </si>
  <si>
    <t>YEAR START</t>
  </si>
  <si>
    <t>AGE GROUP</t>
  </si>
  <si>
    <t>Cumulative incidence: years 2, 5, 10 and 20</t>
  </si>
  <si>
    <t>Years of life lost: years 2,5,10 and 20</t>
  </si>
  <si>
    <t>Hospitalisations: years 2,5,10 and 20</t>
  </si>
  <si>
    <t>Population Group</t>
  </si>
  <si>
    <t>mid-age</t>
  </si>
  <si>
    <t>SIMD</t>
  </si>
  <si>
    <t>Number treated at base</t>
  </si>
  <si>
    <t>Additional number treated under policy</t>
  </si>
  <si>
    <t>Baseline-2</t>
  </si>
  <si>
    <t>Policy-2</t>
  </si>
  <si>
    <t>Baseline-5</t>
  </si>
  <si>
    <t>Policy-5</t>
  </si>
  <si>
    <t>Baseline-10</t>
  </si>
  <si>
    <t>Policy-10</t>
  </si>
  <si>
    <t>Baseline-20</t>
  </si>
  <si>
    <t>Policy-20</t>
  </si>
  <si>
    <t>Diff YLL-2</t>
  </si>
  <si>
    <t>Diff YLL-5</t>
  </si>
  <si>
    <t>Diff YLL-10</t>
  </si>
  <si>
    <t>Diff YLL-20</t>
  </si>
  <si>
    <t>Diff hosp-2 years</t>
  </si>
  <si>
    <t>Diff hosp - 5 years</t>
  </si>
  <si>
    <t>Diff hosp - 10 years</t>
  </si>
  <si>
    <t>Diff hosp - 20 years</t>
  </si>
  <si>
    <t>All, by SIMD</t>
  </si>
  <si>
    <t>Total</t>
  </si>
  <si>
    <t>n/a</t>
  </si>
  <si>
    <t>Q 1</t>
  </si>
  <si>
    <t>both</t>
  </si>
  <si>
    <t>Q 2</t>
  </si>
  <si>
    <t>Q 3</t>
  </si>
  <si>
    <t>Q 4</t>
  </si>
  <si>
    <t>Q 5</t>
  </si>
  <si>
    <t>Males, by SIMD</t>
  </si>
  <si>
    <t>Males</t>
  </si>
  <si>
    <t>Females, by SIMD</t>
  </si>
  <si>
    <t>Females</t>
  </si>
  <si>
    <t>age/sex breakdown: All</t>
  </si>
  <si>
    <t>Male &lt;1</t>
  </si>
  <si>
    <t>all</t>
  </si>
  <si>
    <t>Male 1-4</t>
  </si>
  <si>
    <t>Male 5-9</t>
  </si>
  <si>
    <t>Male 10-14</t>
  </si>
  <si>
    <t>Male 15-19</t>
  </si>
  <si>
    <t>Male 20-24</t>
  </si>
  <si>
    <t>Male 25-29</t>
  </si>
  <si>
    <t>Male 30-34</t>
  </si>
  <si>
    <t>Male 35-39</t>
  </si>
  <si>
    <t>Male 40-44</t>
  </si>
  <si>
    <t>Male 45-49</t>
  </si>
  <si>
    <t>Male 50-54</t>
  </si>
  <si>
    <t>Male 55-59</t>
  </si>
  <si>
    <t>Male 60-64</t>
  </si>
  <si>
    <t>Male 65-69</t>
  </si>
  <si>
    <t>Male 70-74</t>
  </si>
  <si>
    <t>Male 75-79</t>
  </si>
  <si>
    <t>Male 80-84</t>
  </si>
  <si>
    <t>Male 85-89</t>
  </si>
  <si>
    <t>Male 90+</t>
  </si>
  <si>
    <t>Female &lt;1</t>
  </si>
  <si>
    <t>Female 1-4</t>
  </si>
  <si>
    <t>Female 5-9</t>
  </si>
  <si>
    <t>Female 10-14</t>
  </si>
  <si>
    <t>Female 15-19</t>
  </si>
  <si>
    <t>Female 20-24</t>
  </si>
  <si>
    <t>Female 25-29</t>
  </si>
  <si>
    <t>Female 30-34</t>
  </si>
  <si>
    <t>Female 35-39</t>
  </si>
  <si>
    <t>Female 40-44</t>
  </si>
  <si>
    <t>Female 45-49</t>
  </si>
  <si>
    <t>Female 50-54</t>
  </si>
  <si>
    <t>Female 55-59</t>
  </si>
  <si>
    <t>Female 60-64</t>
  </si>
  <si>
    <t>Female 65-69</t>
  </si>
  <si>
    <t>Female 70-74</t>
  </si>
  <si>
    <t>Female 75-79</t>
  </si>
  <si>
    <t>Female 80-84</t>
  </si>
  <si>
    <t>Female 85-89</t>
  </si>
  <si>
    <t>Female 90+</t>
  </si>
  <si>
    <t>age/sex breakdown: Q1</t>
  </si>
  <si>
    <t>TOTAL</t>
  </si>
  <si>
    <t>age/sex breakdown: Q2</t>
  </si>
  <si>
    <t>age/sex breakdown: Q3</t>
  </si>
  <si>
    <t>age/sex breakdown: Q4</t>
  </si>
  <si>
    <t>age/sex breakdown: Q5</t>
  </si>
  <si>
    <t>Ayrshire &amp; Arran Health Board</t>
  </si>
  <si>
    <t>Borders Health Board</t>
  </si>
  <si>
    <t>Dumfries &amp; Galloway Health Board</t>
  </si>
  <si>
    <t>Fife Health Board</t>
  </si>
  <si>
    <t>Forth Valley Health Board</t>
  </si>
  <si>
    <t>Grampian Health Board</t>
  </si>
  <si>
    <t>Greater Glasgow &amp; Clyde Health Board</t>
  </si>
  <si>
    <t>Highland Health Board</t>
  </si>
  <si>
    <t>Lanarkshire Health Board</t>
  </si>
  <si>
    <t>Lothian Health Board</t>
  </si>
  <si>
    <t>Orkney Health Board</t>
  </si>
  <si>
    <t>Shetland Health Board</t>
  </si>
  <si>
    <t>Tayside Health Board</t>
  </si>
  <si>
    <t>Western Isles Health Board</t>
  </si>
  <si>
    <t>Aberdeen City Local Authority</t>
  </si>
  <si>
    <t>Aberdeenshire Local Authority</t>
  </si>
  <si>
    <t>Angus Local Authority</t>
  </si>
  <si>
    <t>Argyll &amp; Bute Local Authority</t>
  </si>
  <si>
    <t>Clackmannanshire Local Authority</t>
  </si>
  <si>
    <t>Dumfries &amp; Galloway Local Authority</t>
  </si>
  <si>
    <t>Dundee City Local Authority</t>
  </si>
  <si>
    <t>East Ayrshire Local Authority</t>
  </si>
  <si>
    <t>East Dunbartonshire Local Authority</t>
  </si>
  <si>
    <t>East Lothian Local Authority</t>
  </si>
  <si>
    <t>East Renfrewshire Local Authority</t>
  </si>
  <si>
    <t>Edinburgh, City of Local Authority</t>
  </si>
  <si>
    <t>Eilean Siar Local Authority</t>
  </si>
  <si>
    <t>Falkirk Local Authority</t>
  </si>
  <si>
    <t>Fife Local Authority</t>
  </si>
  <si>
    <t>Glasgow City Local Authority</t>
  </si>
  <si>
    <t>Highland Local Authority</t>
  </si>
  <si>
    <t>Inverclyde Local Authority</t>
  </si>
  <si>
    <t>Midlothian Local Authority</t>
  </si>
  <si>
    <t>Moray Local Authority</t>
  </si>
  <si>
    <t>North Ayrshire Local Authority</t>
  </si>
  <si>
    <t>North Lanarkshire Local Authority</t>
  </si>
  <si>
    <t>Orkney Islands Local Authority</t>
  </si>
  <si>
    <t>Perth &amp; Kinross Local Authority</t>
  </si>
  <si>
    <t>Renfrewshire Local Authority</t>
  </si>
  <si>
    <t>Scottish Borders Local Authority</t>
  </si>
  <si>
    <t>Shetland Islands Local Authority</t>
  </si>
  <si>
    <t>South Ayrshire Local Authority</t>
  </si>
  <si>
    <t>South Lanarkshire Local Authority</t>
  </si>
  <si>
    <t>Stirling Local Authority</t>
  </si>
  <si>
    <t>West Dunbartonshire Local Authority</t>
  </si>
  <si>
    <t>West Lothian Local Authority</t>
  </si>
  <si>
    <t>Q1 only</t>
  </si>
  <si>
    <t>Q1 &amp; Q2</t>
  </si>
  <si>
    <t>POPULATION (2012)</t>
  </si>
  <si>
    <t>POPULATION</t>
  </si>
  <si>
    <t>Death Rate (Scotland)</t>
  </si>
  <si>
    <t>Life expectancy, Scotland</t>
  </si>
  <si>
    <t>Population LookUp Reference</t>
  </si>
  <si>
    <t>National LE</t>
  </si>
  <si>
    <t>Based on average deaths for 2005-2009 inclusive, supplied by ISD Scotland</t>
  </si>
  <si>
    <t>LE calculated within spreadsheet using the Chiang method</t>
  </si>
  <si>
    <t>National death rate calcuated from population size and average number of deaths for 2005-2009 inclusive (supplied by ISD Scotland)</t>
  </si>
  <si>
    <t>European Standard Population</t>
  </si>
  <si>
    <t>0-4</t>
  </si>
  <si>
    <t>5-9</t>
  </si>
  <si>
    <t>10-14</t>
  </si>
  <si>
    <t>15-19</t>
  </si>
  <si>
    <t>20-24</t>
  </si>
  <si>
    <t>25-29</t>
  </si>
  <si>
    <t>30-34</t>
  </si>
  <si>
    <t>35-39</t>
  </si>
  <si>
    <t>40-44</t>
  </si>
  <si>
    <t>45-49</t>
  </si>
  <si>
    <t>50-54</t>
  </si>
  <si>
    <t>55-59</t>
  </si>
  <si>
    <t>60-64</t>
  </si>
  <si>
    <t>65-69</t>
  </si>
  <si>
    <t>70-74</t>
  </si>
  <si>
    <t>75-79</t>
  </si>
  <si>
    <t>80-84</t>
  </si>
  <si>
    <t>85+</t>
  </si>
  <si>
    <t>all admissions, 16+</t>
  </si>
  <si>
    <t>all admissions, 16+: Q1 only</t>
  </si>
  <si>
    <t>all admissions, 16+: Q1 &amp; Q2</t>
  </si>
  <si>
    <t>YEARS OF LIFE LOST: Both sexes combined - 2 YEARS, baseline</t>
  </si>
  <si>
    <t>YEARS OF LIFE LOST: Both sexes combined - 2 YEARS, policy</t>
  </si>
  <si>
    <t>Y</t>
  </si>
  <si>
    <t>a</t>
  </si>
  <si>
    <t>b</t>
  </si>
  <si>
    <t>SIMD_Q</t>
  </si>
  <si>
    <t>years of life lost</t>
  </si>
  <si>
    <t>Pop</t>
  </si>
  <si>
    <t>proportion of total  population</t>
  </si>
  <si>
    <t>Cumulative proportion</t>
  </si>
  <si>
    <t>Relative rank</t>
  </si>
  <si>
    <t>Y*√a</t>
  </si>
  <si>
    <t>√a</t>
  </si>
  <si>
    <t>b*√a</t>
  </si>
  <si>
    <t xml:space="preserve"> </t>
  </si>
  <si>
    <t>Regression =</t>
  </si>
  <si>
    <t>Slope Index Inequality =</t>
  </si>
  <si>
    <t xml:space="preserve">Years of life lost difference between the top and bottom positions </t>
  </si>
  <si>
    <t>Relative Index Inequality =</t>
  </si>
  <si>
    <t xml:space="preserve">According to the regresion equation the YOLL among those at the bottom is </t>
  </si>
  <si>
    <t>times higher than the average</t>
  </si>
  <si>
    <t>YEARS OF LIFE LOST: Both sexes combined - 10 YEARS, baseline</t>
  </si>
  <si>
    <t>YEARS OF LIFE LOST: Both sexes combined - 10 YEARS, policy</t>
  </si>
  <si>
    <t>YEARS OF LIFE LOST: Both sexes combined - 20 YEARS, baseline</t>
  </si>
  <si>
    <t>YEARS OF LIFE LOST: Both sexes combined - 20 YEARS, policy</t>
  </si>
  <si>
    <t>Hospital admissions: Both sexes combined - 2 YEARS, baseline</t>
  </si>
  <si>
    <t>Hospital admissions: Both sexes combined - 2 YEARS, policy</t>
  </si>
  <si>
    <t>hospital admissions</t>
  </si>
  <si>
    <t>Hospital admissions:  Both sexes combined - 10 YEARS, baseline</t>
  </si>
  <si>
    <t>Hospital admissions: Both sexes combined - 10 YEARS, policy</t>
  </si>
  <si>
    <t>Hospital admissions: Both sexes combined - 20 YEARS, baseline</t>
  </si>
  <si>
    <t>Hospital admissions: Both sexes combined - 20 YEARS, policy</t>
  </si>
  <si>
    <t>Income</t>
  </si>
  <si>
    <t>Income intervention</t>
  </si>
  <si>
    <t>Prevalence exposure</t>
  </si>
  <si>
    <t>Number of people affected by intervention</t>
  </si>
  <si>
    <t>TOTAL POPULATION</t>
  </si>
  <si>
    <t>(Living Wage)</t>
  </si>
  <si>
    <t>(10% increase WTC (basic and 30-hour amounts))</t>
  </si>
  <si>
    <t>(10% rise council tax)</t>
  </si>
  <si>
    <t>(10% increase JSA/IS)</t>
  </si>
  <si>
    <t>(1p on SRIT)</t>
  </si>
  <si>
    <t>Introduction of a Living Wage</t>
  </si>
  <si>
    <t xml:space="preserve">10% rise in Working Tax Credit </t>
  </si>
  <si>
    <t>10% rise in council tax</t>
  </si>
  <si>
    <t xml:space="preserve">10% rise in JSA/IS </t>
  </si>
  <si>
    <t xml:space="preserve">1p on standard rate of income tax </t>
  </si>
  <si>
    <t>Geue et al. (2012) estimated the cost of a continuous inpatient stay at £2113 in 2006/07 - this has been adjusted to 2012/13 prices.  Please note that for the income interventions we have not attempted to estimate the direct costs.</t>
  </si>
  <si>
    <t>Male 0</t>
  </si>
  <si>
    <t>Female 0</t>
  </si>
  <si>
    <t>Baseline Information: Income</t>
  </si>
  <si>
    <t>RII: continuous inpatient stays (difference)</t>
  </si>
  <si>
    <t>Model Outcomes (Most deprived SIMD quintile)</t>
  </si>
  <si>
    <t>Geographies</t>
  </si>
  <si>
    <t>Options</t>
  </si>
  <si>
    <t>All</t>
  </si>
  <si>
    <t>Mid-year population estimates (2012)</t>
  </si>
  <si>
    <t>This sheet calculates the Relative Index of Inequality for the III Tool Overview page.</t>
  </si>
  <si>
    <t xml:space="preserve">For more information on measuring inequalities in health, please see: </t>
  </si>
  <si>
    <t>http://www.scotpho.org.uk/downloads/scotphoreports/scotpho071009_measuringinequalities_rep.pdf</t>
  </si>
  <si>
    <t>THESE TABLES CALCULATE THE RII FOR YEARS OF LIFE LOST, BEFORE AND AFTER THE POLICY</t>
  </si>
  <si>
    <t>Intervention Rate Ratios by SIMD and Income Intervention</t>
  </si>
  <si>
    <t>Income intervention selected</t>
  </si>
  <si>
    <t>Number of continuous inpatient stays, 2012</t>
  </si>
  <si>
    <t>Annual continuous inpatient stays (2012)</t>
  </si>
  <si>
    <t>TOTAL POPULATION 2007-11 (annual average - '0s)</t>
  </si>
  <si>
    <r>
      <t xml:space="preserve">What is the nature of the intervention?  </t>
    </r>
    <r>
      <rPr>
        <sz val="11"/>
        <rFont val="Arial"/>
        <family val="2"/>
      </rPr>
      <t>There are five options here, showing the effect of different policies to change the income distribution in Scotland.  These are (1) Introduction of a Living Wage, (2) 10% rise in Working Tax Credit,  (3) 10% rise in council tax, (4) 10% rise in JSA/IS and (5) 1p on standard rate of income tax .  These policies are taken from the paper by Comerford &amp; Eiser (2014).</t>
    </r>
  </si>
  <si>
    <t>Informing Investment to tackle health Inequalities in Scotland (III) - Income (v 1.1)</t>
  </si>
  <si>
    <t>An error was identified in the previous version of this tool connected to the rounding of decimal places in Excel.  This resulted in areas with very small population showing no impact from income interventions (when in fact, there was an impact, albeit small), and introduced some minor discrepancies into the modelled figures for larger areas.  This version addresses these problems.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</si>
</sst>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
    <numFmt numFmtId="165" formatCode="0.0"/>
    <numFmt numFmtId="166" formatCode="0.00000000"/>
    <numFmt numFmtId="167" formatCode="0.0000"/>
    <numFmt numFmtId="168" formatCode="0.000000"/>
    <numFmt numFmtId="169" formatCode="#,##0.000000"/>
    <numFmt numFmtId="170" formatCode="#,##0.0"/>
    <numFmt numFmtId="171" formatCode="#,##0.0000"/>
  </numFmts>
  <fonts count="54"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8"/>
      <name val="Arial"/>
      <family val="2"/>
    </font>
    <font>
      <b/>
      <sz val="11"/>
      <name val="Arial"/>
      <family val="2"/>
    </font>
    <font>
      <sz val="11"/>
      <name val="Arial"/>
      <family val="2"/>
    </font>
    <font>
      <sz val="20"/>
      <name val="Arial"/>
      <family val="2"/>
    </font>
    <font>
      <sz val="12"/>
      <name val="Arial"/>
      <family val="2"/>
    </font>
    <font>
      <b/>
      <sz val="16"/>
      <color indexed="18"/>
      <name val="Arial"/>
      <family val="2"/>
    </font>
    <font>
      <sz val="12"/>
      <color indexed="23"/>
      <name val="Arial"/>
      <family val="2"/>
    </font>
    <font>
      <sz val="12"/>
      <color rgb="FFFF0000"/>
      <name val="Arial"/>
      <family val="2"/>
    </font>
    <font>
      <b/>
      <i/>
      <sz val="12"/>
      <name val="Arial"/>
      <family val="2"/>
    </font>
    <font>
      <b/>
      <i/>
      <sz val="11"/>
      <name val="Arial"/>
      <family val="2"/>
    </font>
    <font>
      <i/>
      <sz val="12"/>
      <name val="Arial"/>
      <family val="2"/>
    </font>
    <font>
      <sz val="10"/>
      <name val="Arial"/>
      <family val="2"/>
    </font>
    <font>
      <b/>
      <sz val="12"/>
      <name val="Arial"/>
      <family val="2"/>
    </font>
    <font>
      <sz val="11"/>
      <color indexed="23"/>
      <name val="Arial"/>
      <family val="2"/>
    </font>
    <font>
      <b/>
      <sz val="10"/>
      <color theme="1"/>
      <name val="Arial"/>
      <family val="2"/>
    </font>
    <font>
      <b/>
      <sz val="10"/>
      <name val="Arial"/>
      <family val="2"/>
    </font>
    <font>
      <sz val="10"/>
      <color indexed="55"/>
      <name val="Arial"/>
      <family val="2"/>
    </font>
    <font>
      <b/>
      <sz val="10"/>
      <name val="Arial Narrow"/>
      <family val="2"/>
    </font>
    <font>
      <sz val="10"/>
      <color indexed="12"/>
      <name val="Arial"/>
      <family val="2"/>
    </font>
    <font>
      <sz val="10"/>
      <color indexed="23"/>
      <name val="Arial"/>
      <family val="2"/>
    </font>
    <font>
      <b/>
      <sz val="10"/>
      <color indexed="12"/>
      <name val="Arial"/>
      <family val="2"/>
    </font>
    <font>
      <b/>
      <sz val="9"/>
      <color indexed="81"/>
      <name val="Tahoma"/>
      <family val="2"/>
    </font>
    <font>
      <sz val="9"/>
      <color indexed="81"/>
      <name val="Tahoma"/>
      <family val="2"/>
    </font>
    <font>
      <b/>
      <i/>
      <sz val="10"/>
      <name val="Arial Narrow"/>
      <family val="2"/>
    </font>
    <font>
      <b/>
      <sz val="10"/>
      <color indexed="23"/>
      <name val="Arial Narrow"/>
      <family val="2"/>
    </font>
    <font>
      <sz val="10"/>
      <color indexed="52"/>
      <name val="Arial"/>
      <family val="2"/>
    </font>
    <font>
      <b/>
      <sz val="8"/>
      <color indexed="10"/>
      <name val="Arial"/>
      <family val="2"/>
    </font>
    <font>
      <sz val="8"/>
      <name val="Arial"/>
      <family val="2"/>
    </font>
    <font>
      <b/>
      <sz val="8"/>
      <name val="Arial"/>
      <family val="2"/>
    </font>
    <font>
      <sz val="8"/>
      <color indexed="22"/>
      <name val="Arial"/>
      <family val="2"/>
    </font>
    <font>
      <b/>
      <sz val="11"/>
      <name val="Calibri"/>
      <family val="2"/>
      <scheme val="minor"/>
    </font>
    <font>
      <b/>
      <u/>
      <sz val="10"/>
      <name val="Arial"/>
      <family val="2"/>
    </font>
    <font>
      <u/>
      <sz val="10"/>
      <color theme="10"/>
      <name val="Arial"/>
      <family val="2"/>
    </font>
    <font>
      <sz val="11"/>
      <name val="Calibri"/>
      <family val="2"/>
      <scheme val="minor"/>
    </font>
    <font>
      <sz val="11"/>
      <color theme="2"/>
      <name val="Calibri"/>
      <family val="2"/>
      <scheme val="minor"/>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indexed="23"/>
        <bgColor indexed="64"/>
      </patternFill>
    </fill>
    <fill>
      <patternFill patternType="solid">
        <fgColor indexed="40"/>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51"/>
        <bgColor indexed="64"/>
      </patternFill>
    </fill>
    <fill>
      <patternFill patternType="solid">
        <fgColor indexed="22"/>
        <bgColor indexed="64"/>
      </patternFill>
    </fill>
    <fill>
      <patternFill patternType="solid">
        <fgColor indexed="61"/>
        <bgColor indexed="64"/>
      </patternFill>
    </fill>
    <fill>
      <patternFill patternType="solid">
        <fgColor indexed="52"/>
        <bgColor indexed="64"/>
      </patternFill>
    </fill>
    <fill>
      <patternFill patternType="solid">
        <fgColor indexed="13"/>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auto="1"/>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style="thin">
        <color auto="1"/>
      </bottom>
      <diagonal/>
    </border>
    <border>
      <left/>
      <right/>
      <top style="thin">
        <color indexed="64"/>
      </top>
      <bottom style="thin">
        <color indexed="64"/>
      </bottom>
      <diagonal/>
    </border>
    <border>
      <left/>
      <right/>
      <top/>
      <bottom style="medium">
        <color indexed="64"/>
      </bottom>
      <diagonal/>
    </border>
    <border>
      <left style="thin">
        <color indexed="64"/>
      </left>
      <right style="thick">
        <color indexed="64"/>
      </right>
      <top/>
      <bottom/>
      <diagonal/>
    </border>
  </borders>
  <cellStyleXfs count="47">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8" fillId="0" borderId="0"/>
    <xf numFmtId="9" fontId="30"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2" fillId="0" borderId="0"/>
  </cellStyleXfs>
  <cellXfs count="282">
    <xf numFmtId="0" fontId="0" fillId="0" borderId="0" xfId="0"/>
    <xf numFmtId="0" fontId="0" fillId="0" borderId="0" xfId="0"/>
    <xf numFmtId="0" fontId="0" fillId="0" borderId="0" xfId="0"/>
    <xf numFmtId="0" fontId="0" fillId="33" borderId="0" xfId="0" applyFill="1"/>
    <xf numFmtId="0" fontId="0" fillId="34" borderId="0" xfId="0" applyFill="1"/>
    <xf numFmtId="0" fontId="0" fillId="35" borderId="0" xfId="0" applyFill="1"/>
    <xf numFmtId="0" fontId="0" fillId="36" borderId="0" xfId="0" applyFill="1"/>
    <xf numFmtId="0" fontId="18" fillId="37" borderId="0" xfId="42" applyFill="1"/>
    <xf numFmtId="0" fontId="18" fillId="0" borderId="0" xfId="42"/>
    <xf numFmtId="0" fontId="18" fillId="37" borderId="18" xfId="42" applyFill="1" applyBorder="1"/>
    <xf numFmtId="0" fontId="18" fillId="38" borderId="19" xfId="42" applyFill="1" applyBorder="1"/>
    <xf numFmtId="0" fontId="18" fillId="38" borderId="21" xfId="42" applyFill="1" applyBorder="1"/>
    <xf numFmtId="0" fontId="18" fillId="37" borderId="0" xfId="42" applyFill="1" applyBorder="1"/>
    <xf numFmtId="0" fontId="18" fillId="39" borderId="22" xfId="42" applyFill="1" applyBorder="1"/>
    <xf numFmtId="0" fontId="18" fillId="39" borderId="18" xfId="42" applyFill="1" applyBorder="1"/>
    <xf numFmtId="0" fontId="18" fillId="40" borderId="22" xfId="42" applyFill="1" applyBorder="1"/>
    <xf numFmtId="0" fontId="22" fillId="40" borderId="0" xfId="42" applyFont="1" applyFill="1" applyBorder="1" applyAlignment="1">
      <alignment vertical="top"/>
    </xf>
    <xf numFmtId="0" fontId="18" fillId="40" borderId="0" xfId="42" applyFill="1" applyBorder="1"/>
    <xf numFmtId="0" fontId="18" fillId="40" borderId="18" xfId="42" applyFill="1" applyBorder="1"/>
    <xf numFmtId="0" fontId="23" fillId="40" borderId="0" xfId="42" applyFont="1" applyFill="1" applyBorder="1"/>
    <xf numFmtId="0" fontId="23" fillId="41" borderId="29" xfId="42" applyFont="1" applyFill="1" applyBorder="1"/>
    <xf numFmtId="0" fontId="23" fillId="39" borderId="0" xfId="42" applyFont="1" applyFill="1" applyBorder="1" applyAlignment="1"/>
    <xf numFmtId="0" fontId="24" fillId="40" borderId="0" xfId="42" applyFont="1" applyFill="1" applyBorder="1" applyAlignment="1">
      <alignment horizontal="center"/>
    </xf>
    <xf numFmtId="0" fontId="18" fillId="39" borderId="0" xfId="42" applyFill="1" applyBorder="1" applyAlignment="1"/>
    <xf numFmtId="0" fontId="25" fillId="41" borderId="29" xfId="42" applyFont="1" applyFill="1" applyBorder="1"/>
    <xf numFmtId="0" fontId="26" fillId="39" borderId="0" xfId="42" applyFont="1" applyFill="1" applyBorder="1" applyAlignment="1"/>
    <xf numFmtId="0" fontId="23" fillId="41" borderId="29" xfId="42" applyFont="1" applyFill="1" applyBorder="1" applyAlignment="1">
      <alignment horizontal="center"/>
    </xf>
    <xf numFmtId="0" fontId="25" fillId="40" borderId="0" xfId="42" applyFont="1" applyFill="1" applyBorder="1"/>
    <xf numFmtId="0" fontId="23" fillId="40" borderId="0" xfId="42" applyFont="1" applyFill="1" applyBorder="1" applyAlignment="1"/>
    <xf numFmtId="0" fontId="18" fillId="40" borderId="0" xfId="42" applyFill="1" applyBorder="1" applyAlignment="1"/>
    <xf numFmtId="0" fontId="18" fillId="0" borderId="0" xfId="42" applyFill="1"/>
    <xf numFmtId="0" fontId="28" fillId="40" borderId="0" xfId="42" applyFont="1" applyFill="1" applyBorder="1" applyAlignment="1">
      <alignment horizontal="center"/>
    </xf>
    <xf numFmtId="0" fontId="29" fillId="40" borderId="0" xfId="42" applyFont="1" applyFill="1" applyBorder="1"/>
    <xf numFmtId="0" fontId="27" fillId="43" borderId="29" xfId="42" applyFont="1" applyFill="1" applyBorder="1" applyAlignment="1">
      <alignment horizontal="center" wrapText="1"/>
    </xf>
    <xf numFmtId="0" fontId="23" fillId="43" borderId="29" xfId="42" applyFont="1" applyFill="1" applyBorder="1" applyAlignment="1">
      <alignment horizontal="center"/>
    </xf>
    <xf numFmtId="0" fontId="20" fillId="42" borderId="29" xfId="42" applyFont="1" applyFill="1" applyBorder="1" applyAlignment="1">
      <alignment horizontal="left"/>
    </xf>
    <xf numFmtId="0" fontId="21" fillId="42" borderId="31" xfId="42" applyFont="1" applyFill="1" applyBorder="1" applyAlignment="1">
      <alignment horizontal="center"/>
    </xf>
    <xf numFmtId="0" fontId="23" fillId="43" borderId="29" xfId="42" applyFont="1" applyFill="1" applyBorder="1"/>
    <xf numFmtId="1" fontId="23" fillId="43" borderId="29" xfId="42" applyNumberFormat="1" applyFont="1" applyFill="1" applyBorder="1"/>
    <xf numFmtId="1" fontId="20" fillId="42" borderId="31" xfId="42" applyNumberFormat="1" applyFont="1" applyFill="1" applyBorder="1" applyAlignment="1">
      <alignment horizontal="center"/>
    </xf>
    <xf numFmtId="0" fontId="21" fillId="40" borderId="0" xfId="42" applyFont="1" applyFill="1" applyBorder="1"/>
    <xf numFmtId="0" fontId="28" fillId="42" borderId="29" xfId="42" applyFont="1" applyFill="1" applyBorder="1" applyAlignment="1">
      <alignment horizontal="center"/>
    </xf>
    <xf numFmtId="1" fontId="21" fillId="42" borderId="31" xfId="42" applyNumberFormat="1" applyFont="1" applyFill="1" applyBorder="1" applyAlignment="1">
      <alignment horizontal="center"/>
    </xf>
    <xf numFmtId="0" fontId="20" fillId="42" borderId="29" xfId="42" applyFont="1" applyFill="1" applyBorder="1"/>
    <xf numFmtId="1" fontId="20" fillId="42" borderId="29" xfId="42" applyNumberFormat="1" applyFont="1" applyFill="1" applyBorder="1"/>
    <xf numFmtId="0" fontId="31" fillId="43" borderId="29" xfId="42" applyFont="1" applyFill="1" applyBorder="1"/>
    <xf numFmtId="1" fontId="21" fillId="42" borderId="29" xfId="42" applyNumberFormat="1" applyFont="1" applyFill="1" applyBorder="1"/>
    <xf numFmtId="0" fontId="27" fillId="43" borderId="29" xfId="42" applyFont="1" applyFill="1" applyBorder="1" applyAlignment="1">
      <alignment horizontal="left" wrapText="1"/>
    </xf>
    <xf numFmtId="0" fontId="23" fillId="43" borderId="29" xfId="42" applyFont="1" applyFill="1" applyBorder="1" applyAlignment="1">
      <alignment horizontal="left" wrapText="1"/>
    </xf>
    <xf numFmtId="0" fontId="23" fillId="39" borderId="0" xfId="42" applyFont="1" applyFill="1" applyBorder="1"/>
    <xf numFmtId="0" fontId="21" fillId="37" borderId="0" xfId="42" applyFont="1" applyFill="1"/>
    <xf numFmtId="0" fontId="21" fillId="40" borderId="22" xfId="42" applyFont="1" applyFill="1" applyBorder="1"/>
    <xf numFmtId="0" fontId="20" fillId="40" borderId="32" xfId="42" applyFont="1" applyFill="1" applyBorder="1"/>
    <xf numFmtId="0" fontId="23" fillId="40" borderId="33" xfId="42" applyFont="1" applyFill="1" applyBorder="1"/>
    <xf numFmtId="0" fontId="18" fillId="40" borderId="34" xfId="42" applyFill="1" applyBorder="1"/>
    <xf numFmtId="0" fontId="21" fillId="40" borderId="18" xfId="42" applyFont="1" applyFill="1" applyBorder="1"/>
    <xf numFmtId="0" fontId="21" fillId="0" borderId="0" xfId="42" applyFont="1"/>
    <xf numFmtId="0" fontId="21" fillId="39" borderId="0" xfId="42" applyFont="1" applyFill="1"/>
    <xf numFmtId="0" fontId="32" fillId="39" borderId="0" xfId="42" applyFont="1" applyFill="1" applyBorder="1"/>
    <xf numFmtId="0" fontId="30" fillId="0" borderId="0" xfId="42" applyFont="1"/>
    <xf numFmtId="0" fontId="33" fillId="0" borderId="0" xfId="42" applyFont="1"/>
    <xf numFmtId="0" fontId="33" fillId="0" borderId="0" xfId="42" applyFont="1" applyFill="1"/>
    <xf numFmtId="0" fontId="30" fillId="0" borderId="0" xfId="42" applyFont="1" applyFill="1"/>
    <xf numFmtId="0" fontId="34" fillId="44" borderId="16" xfId="42" applyFont="1" applyFill="1" applyBorder="1" applyAlignment="1">
      <alignment vertical="top" wrapText="1"/>
    </xf>
    <xf numFmtId="0" fontId="30" fillId="0" borderId="0" xfId="42" applyFont="1" applyAlignment="1">
      <alignment wrapText="1"/>
    </xf>
    <xf numFmtId="0" fontId="34" fillId="0" borderId="0" xfId="42" applyFont="1" applyAlignment="1">
      <alignment wrapText="1"/>
    </xf>
    <xf numFmtId="0" fontId="18" fillId="0" borderId="0" xfId="42" applyAlignment="1">
      <alignment wrapText="1"/>
    </xf>
    <xf numFmtId="0" fontId="34" fillId="44" borderId="10" xfId="42" applyFont="1" applyFill="1" applyBorder="1" applyAlignment="1">
      <alignment vertical="top"/>
    </xf>
    <xf numFmtId="0" fontId="34" fillId="44" borderId="0" xfId="42" applyFont="1" applyFill="1" applyBorder="1" applyAlignment="1">
      <alignment vertical="top"/>
    </xf>
    <xf numFmtId="0" fontId="18" fillId="44" borderId="0" xfId="42" applyFill="1"/>
    <xf numFmtId="0" fontId="30" fillId="0" borderId="41" xfId="42" applyFont="1" applyBorder="1"/>
    <xf numFmtId="0" fontId="30" fillId="0" borderId="0" xfId="42" applyFont="1" applyBorder="1"/>
    <xf numFmtId="1" fontId="30" fillId="0" borderId="0" xfId="42" applyNumberFormat="1" applyFont="1" applyBorder="1"/>
    <xf numFmtId="165" fontId="30" fillId="0" borderId="0" xfId="42" applyNumberFormat="1" applyFont="1"/>
    <xf numFmtId="0" fontId="30" fillId="0" borderId="42" xfId="42" applyFont="1" applyBorder="1"/>
    <xf numFmtId="2" fontId="30" fillId="0" borderId="0" xfId="42" applyNumberFormat="1" applyFont="1"/>
    <xf numFmtId="0" fontId="30" fillId="0" borderId="0" xfId="42" applyFont="1" applyFill="1" applyBorder="1"/>
    <xf numFmtId="0" fontId="30" fillId="0" borderId="43" xfId="42" applyFont="1" applyBorder="1"/>
    <xf numFmtId="0" fontId="34" fillId="44" borderId="43" xfId="42" applyFont="1" applyFill="1" applyBorder="1"/>
    <xf numFmtId="0" fontId="34" fillId="44" borderId="0" xfId="42" applyFont="1" applyFill="1" applyBorder="1"/>
    <xf numFmtId="1" fontId="30" fillId="0" borderId="0" xfId="42" applyNumberFormat="1" applyFont="1"/>
    <xf numFmtId="0" fontId="34" fillId="44" borderId="45" xfId="42" applyFont="1" applyFill="1" applyBorder="1" applyAlignment="1">
      <alignment horizontal="center"/>
    </xf>
    <xf numFmtId="0" fontId="34" fillId="44" borderId="0" xfId="42" applyFont="1" applyFill="1" applyBorder="1" applyAlignment="1">
      <alignment horizontal="center"/>
    </xf>
    <xf numFmtId="0" fontId="30" fillId="0" borderId="13" xfId="42" applyFont="1" applyBorder="1"/>
    <xf numFmtId="2" fontId="18" fillId="0" borderId="0" xfId="42" applyNumberFormat="1"/>
    <xf numFmtId="0" fontId="30" fillId="0" borderId="35" xfId="42" applyFont="1" applyBorder="1"/>
    <xf numFmtId="0" fontId="18" fillId="0" borderId="0" xfId="42" applyBorder="1"/>
    <xf numFmtId="0" fontId="18" fillId="0" borderId="38" xfId="42" applyBorder="1"/>
    <xf numFmtId="0" fontId="30" fillId="0" borderId="12" xfId="42" applyFont="1" applyBorder="1"/>
    <xf numFmtId="0" fontId="30" fillId="0" borderId="36" xfId="42" applyFont="1" applyBorder="1"/>
    <xf numFmtId="0" fontId="30" fillId="0" borderId="38" xfId="42" applyFont="1" applyBorder="1"/>
    <xf numFmtId="0" fontId="30" fillId="0" borderId="39" xfId="42" applyFont="1" applyBorder="1"/>
    <xf numFmtId="165" fontId="30" fillId="0" borderId="0" xfId="42" applyNumberFormat="1" applyFont="1" applyBorder="1"/>
    <xf numFmtId="0" fontId="30" fillId="0" borderId="46" xfId="42" applyFont="1" applyBorder="1"/>
    <xf numFmtId="0" fontId="30" fillId="0" borderId="47" xfId="42" applyFont="1" applyBorder="1"/>
    <xf numFmtId="164" fontId="30" fillId="0" borderId="47" xfId="42" applyNumberFormat="1" applyFont="1" applyBorder="1"/>
    <xf numFmtId="1" fontId="30" fillId="0" borderId="47" xfId="42" applyNumberFormat="1" applyFont="1" applyBorder="1"/>
    <xf numFmtId="0" fontId="18" fillId="0" borderId="47" xfId="42" applyBorder="1"/>
    <xf numFmtId="0" fontId="30" fillId="0" borderId="37" xfId="42" applyFont="1" applyFill="1" applyBorder="1"/>
    <xf numFmtId="0" fontId="30" fillId="0" borderId="38" xfId="42" applyFont="1" applyFill="1" applyBorder="1"/>
    <xf numFmtId="3" fontId="36" fillId="44" borderId="45" xfId="42" applyNumberFormat="1" applyFont="1" applyFill="1" applyBorder="1" applyAlignment="1">
      <alignment vertical="top"/>
    </xf>
    <xf numFmtId="3" fontId="36" fillId="0" borderId="0" xfId="42" applyNumberFormat="1" applyFont="1" applyAlignment="1">
      <alignment horizontal="left" vertical="top" wrapText="1"/>
    </xf>
    <xf numFmtId="3" fontId="36" fillId="0" borderId="12" xfId="42" applyNumberFormat="1" applyFont="1" applyBorder="1" applyAlignment="1">
      <alignment horizontal="left" vertical="top" wrapText="1"/>
    </xf>
    <xf numFmtId="0" fontId="36" fillId="0" borderId="0" xfId="42" applyFont="1" applyAlignment="1">
      <alignment horizontal="left" vertical="top" wrapText="1"/>
    </xf>
    <xf numFmtId="0" fontId="36" fillId="0" borderId="13" xfId="42" applyFont="1" applyBorder="1" applyAlignment="1">
      <alignment horizontal="left" vertical="top" wrapText="1"/>
    </xf>
    <xf numFmtId="3" fontId="18" fillId="0" borderId="41" xfId="42" applyNumberFormat="1" applyBorder="1"/>
    <xf numFmtId="1" fontId="38" fillId="0" borderId="41" xfId="42" applyNumberFormat="1" applyFont="1" applyFill="1" applyBorder="1" applyAlignment="1">
      <alignment horizontal="center"/>
    </xf>
    <xf numFmtId="3" fontId="18" fillId="0" borderId="42" xfId="42" applyNumberFormat="1" applyBorder="1"/>
    <xf numFmtId="3" fontId="18" fillId="0" borderId="43" xfId="42" applyNumberFormat="1" applyBorder="1"/>
    <xf numFmtId="3" fontId="34" fillId="44" borderId="43" xfId="42" applyNumberFormat="1" applyFont="1" applyFill="1" applyBorder="1"/>
    <xf numFmtId="3" fontId="34" fillId="44" borderId="45" xfId="42" applyNumberFormat="1" applyFont="1" applyFill="1" applyBorder="1" applyAlignment="1">
      <alignment horizontal="center"/>
    </xf>
    <xf numFmtId="3" fontId="18" fillId="0" borderId="13" xfId="42" applyNumberFormat="1" applyBorder="1"/>
    <xf numFmtId="3" fontId="36" fillId="45" borderId="45" xfId="42" applyNumberFormat="1" applyFont="1" applyFill="1" applyBorder="1" applyAlignment="1">
      <alignment horizontal="left" vertical="top" wrapText="1"/>
    </xf>
    <xf numFmtId="3" fontId="30" fillId="0" borderId="13" xfId="42" applyNumberFormat="1" applyFont="1" applyBorder="1"/>
    <xf numFmtId="3" fontId="30" fillId="0" borderId="15" xfId="42" applyNumberFormat="1" applyFont="1" applyBorder="1"/>
    <xf numFmtId="167" fontId="36" fillId="38" borderId="16" xfId="42" applyNumberFormat="1" applyFont="1" applyFill="1" applyBorder="1" applyAlignment="1">
      <alignment horizontal="left" vertical="top" wrapText="1"/>
    </xf>
    <xf numFmtId="0" fontId="42" fillId="38" borderId="40" xfId="42" applyFont="1" applyFill="1" applyBorder="1" applyAlignment="1">
      <alignment horizontal="left" vertical="top" wrapText="1"/>
    </xf>
    <xf numFmtId="0" fontId="36" fillId="38" borderId="40" xfId="42" applyFont="1" applyFill="1" applyBorder="1" applyAlignment="1">
      <alignment horizontal="left" vertical="top" wrapText="1"/>
    </xf>
    <xf numFmtId="0" fontId="42" fillId="38" borderId="17" xfId="42" applyFont="1" applyFill="1" applyBorder="1" applyAlignment="1">
      <alignment horizontal="left" vertical="top" wrapText="1"/>
    </xf>
    <xf numFmtId="3" fontId="36" fillId="0" borderId="0" xfId="42" applyNumberFormat="1" applyFont="1"/>
    <xf numFmtId="1" fontId="43" fillId="46" borderId="45" xfId="42" applyNumberFormat="1" applyFont="1" applyFill="1" applyBorder="1" applyAlignment="1">
      <alignment horizontal="center" vertical="top" wrapText="1"/>
    </xf>
    <xf numFmtId="167" fontId="36" fillId="38" borderId="10" xfId="42" applyNumberFormat="1" applyFont="1" applyFill="1" applyBorder="1" applyAlignment="1">
      <alignment horizontal="left" vertical="top" wrapText="1"/>
    </xf>
    <xf numFmtId="0" fontId="42" fillId="38" borderId="44" xfId="42" applyFont="1" applyFill="1" applyBorder="1" applyAlignment="1">
      <alignment horizontal="left" vertical="top" wrapText="1"/>
    </xf>
    <xf numFmtId="0" fontId="36" fillId="38" borderId="44" xfId="42" applyFont="1" applyFill="1" applyBorder="1" applyAlignment="1">
      <alignment horizontal="left" vertical="top" wrapText="1"/>
    </xf>
    <xf numFmtId="0" fontId="42" fillId="38" borderId="11" xfId="42" applyFont="1" applyFill="1" applyBorder="1" applyAlignment="1">
      <alignment horizontal="left" vertical="top" wrapText="1"/>
    </xf>
    <xf numFmtId="1" fontId="43" fillId="46" borderId="41" xfId="42" applyNumberFormat="1" applyFont="1" applyFill="1" applyBorder="1" applyAlignment="1">
      <alignment horizontal="center" vertical="top" wrapText="1"/>
    </xf>
    <xf numFmtId="3" fontId="36" fillId="45" borderId="44" xfId="42" applyNumberFormat="1" applyFont="1" applyFill="1" applyBorder="1" applyAlignment="1">
      <alignment vertical="top"/>
    </xf>
    <xf numFmtId="3" fontId="36" fillId="45" borderId="10" xfId="42" applyNumberFormat="1" applyFont="1" applyFill="1" applyBorder="1" applyAlignment="1">
      <alignment vertical="top"/>
    </xf>
    <xf numFmtId="3" fontId="36" fillId="45" borderId="11" xfId="42" applyNumberFormat="1" applyFont="1" applyFill="1" applyBorder="1" applyAlignment="1">
      <alignment vertical="top"/>
    </xf>
    <xf numFmtId="167" fontId="36" fillId="45" borderId="10" xfId="42" applyNumberFormat="1" applyFont="1" applyFill="1" applyBorder="1" applyAlignment="1">
      <alignment vertical="top"/>
    </xf>
    <xf numFmtId="0" fontId="42" fillId="45" borderId="44" xfId="42" applyFont="1" applyFill="1" applyBorder="1" applyAlignment="1">
      <alignment horizontal="left" vertical="top"/>
    </xf>
    <xf numFmtId="0" fontId="36" fillId="45" borderId="44" xfId="42" applyFont="1" applyFill="1" applyBorder="1" applyAlignment="1">
      <alignment horizontal="left" vertical="top"/>
    </xf>
    <xf numFmtId="0" fontId="42" fillId="45" borderId="11" xfId="42" applyFont="1" applyFill="1" applyBorder="1" applyAlignment="1">
      <alignment horizontal="left" vertical="top"/>
    </xf>
    <xf numFmtId="1" fontId="43" fillId="45" borderId="41" xfId="42" applyNumberFormat="1" applyFont="1" applyFill="1" applyBorder="1" applyAlignment="1">
      <alignment horizontal="center" vertical="top"/>
    </xf>
    <xf numFmtId="3" fontId="18" fillId="0" borderId="0" xfId="42" applyNumberFormat="1"/>
    <xf numFmtId="3" fontId="37" fillId="0" borderId="0" xfId="42" applyNumberFormat="1" applyFont="1" applyBorder="1"/>
    <xf numFmtId="167" fontId="30" fillId="0" borderId="10" xfId="42" applyNumberFormat="1" applyFont="1" applyBorder="1"/>
    <xf numFmtId="10" fontId="44" fillId="47" borderId="44" xfId="42" applyNumberFormat="1" applyFont="1" applyFill="1" applyBorder="1" applyAlignment="1">
      <alignment horizontal="center" shrinkToFit="1"/>
    </xf>
    <xf numFmtId="3" fontId="30" fillId="0" borderId="44" xfId="42" applyNumberFormat="1" applyFont="1" applyFill="1" applyBorder="1" applyAlignment="1">
      <alignment horizontal="left"/>
    </xf>
    <xf numFmtId="10" fontId="44" fillId="47" borderId="11" xfId="42" applyNumberFormat="1" applyFont="1" applyFill="1" applyBorder="1" applyAlignment="1">
      <alignment horizontal="center" shrinkToFit="1"/>
    </xf>
    <xf numFmtId="167" fontId="30" fillId="0" borderId="12" xfId="42" applyNumberFormat="1" applyFont="1" applyBorder="1"/>
    <xf numFmtId="10" fontId="44" fillId="47" borderId="0" xfId="42" applyNumberFormat="1" applyFont="1" applyFill="1" applyBorder="1" applyAlignment="1">
      <alignment horizontal="center" shrinkToFit="1"/>
    </xf>
    <xf numFmtId="3" fontId="30" fillId="0" borderId="0" xfId="42" applyNumberFormat="1" applyFont="1" applyFill="1" applyBorder="1" applyAlignment="1">
      <alignment horizontal="left"/>
    </xf>
    <xf numFmtId="10" fontId="44" fillId="47" borderId="13" xfId="42" applyNumberFormat="1" applyFont="1" applyFill="1" applyBorder="1" applyAlignment="1">
      <alignment horizontal="center" shrinkToFit="1"/>
    </xf>
    <xf numFmtId="1" fontId="38" fillId="0" borderId="42" xfId="42" applyNumberFormat="1" applyFont="1" applyFill="1" applyBorder="1" applyAlignment="1">
      <alignment horizontal="center"/>
    </xf>
    <xf numFmtId="167" fontId="30" fillId="0" borderId="14" xfId="42" applyNumberFormat="1" applyFont="1" applyBorder="1"/>
    <xf numFmtId="10" fontId="44" fillId="47" borderId="48" xfId="42" applyNumberFormat="1" applyFont="1" applyFill="1" applyBorder="1" applyAlignment="1">
      <alignment horizontal="center" shrinkToFit="1"/>
    </xf>
    <xf numFmtId="3" fontId="30" fillId="0" borderId="48" xfId="42" applyNumberFormat="1" applyFont="1" applyFill="1" applyBorder="1" applyAlignment="1">
      <alignment horizontal="left"/>
    </xf>
    <xf numFmtId="10" fontId="44" fillId="47" borderId="15" xfId="42" applyNumberFormat="1" applyFont="1" applyFill="1" applyBorder="1" applyAlignment="1">
      <alignment horizontal="center" shrinkToFit="1"/>
    </xf>
    <xf numFmtId="1" fontId="38" fillId="0" borderId="43" xfId="42" applyNumberFormat="1" applyFont="1" applyFill="1" applyBorder="1" applyAlignment="1">
      <alignment horizontal="center"/>
    </xf>
    <xf numFmtId="3" fontId="37" fillId="45" borderId="48" xfId="42" applyNumberFormat="1" applyFont="1" applyFill="1" applyBorder="1"/>
    <xf numFmtId="167" fontId="30" fillId="45" borderId="14" xfId="42" applyNumberFormat="1" applyFont="1" applyFill="1" applyBorder="1"/>
    <xf numFmtId="10" fontId="44" fillId="45" borderId="48" xfId="42" applyNumberFormat="1" applyFont="1" applyFill="1" applyBorder="1" applyAlignment="1">
      <alignment horizontal="center" shrinkToFit="1"/>
    </xf>
    <xf numFmtId="3" fontId="30" fillId="45" borderId="48" xfId="42" applyNumberFormat="1" applyFont="1" applyFill="1" applyBorder="1" applyAlignment="1">
      <alignment horizontal="left"/>
    </xf>
    <xf numFmtId="10" fontId="44" fillId="45" borderId="15" xfId="42" applyNumberFormat="1" applyFont="1" applyFill="1" applyBorder="1" applyAlignment="1">
      <alignment horizontal="center" shrinkToFit="1"/>
    </xf>
    <xf numFmtId="1" fontId="38" fillId="45" borderId="43" xfId="42" applyNumberFormat="1" applyFont="1" applyFill="1" applyBorder="1" applyAlignment="1">
      <alignment horizontal="center"/>
    </xf>
    <xf numFmtId="3" fontId="37" fillId="0" borderId="44" xfId="42" applyNumberFormat="1" applyFont="1" applyBorder="1"/>
    <xf numFmtId="168" fontId="18" fillId="0" borderId="0" xfId="42" applyNumberFormat="1"/>
    <xf numFmtId="169" fontId="30" fillId="0" borderId="0" xfId="42" applyNumberFormat="1" applyFont="1" applyFill="1" applyBorder="1" applyAlignment="1">
      <alignment horizontal="left"/>
    </xf>
    <xf numFmtId="169" fontId="30" fillId="0" borderId="48" xfId="42" applyNumberFormat="1" applyFont="1" applyFill="1" applyBorder="1" applyAlignment="1">
      <alignment horizontal="left"/>
    </xf>
    <xf numFmtId="3" fontId="37" fillId="45" borderId="40" xfId="42" applyNumberFormat="1" applyFont="1" applyFill="1" applyBorder="1"/>
    <xf numFmtId="169" fontId="30" fillId="45" borderId="48" xfId="42" applyNumberFormat="1" applyFont="1" applyFill="1" applyBorder="1" applyAlignment="1">
      <alignment horizontal="left"/>
    </xf>
    <xf numFmtId="3" fontId="37" fillId="0" borderId="48" xfId="42" applyNumberFormat="1" applyFont="1" applyBorder="1"/>
    <xf numFmtId="3" fontId="39" fillId="45" borderId="40" xfId="42" applyNumberFormat="1" applyFont="1" applyFill="1" applyBorder="1" applyAlignment="1"/>
    <xf numFmtId="167" fontId="30" fillId="45" borderId="16" xfId="42" applyNumberFormat="1" applyFont="1" applyFill="1" applyBorder="1" applyAlignment="1"/>
    <xf numFmtId="0" fontId="34" fillId="45" borderId="40" xfId="42" applyFont="1" applyFill="1" applyBorder="1" applyAlignment="1"/>
    <xf numFmtId="0" fontId="30" fillId="45" borderId="40" xfId="42" applyFont="1" applyFill="1" applyBorder="1" applyAlignment="1">
      <alignment horizontal="left"/>
    </xf>
    <xf numFmtId="0" fontId="34" fillId="45" borderId="17" xfId="42" applyFont="1" applyFill="1" applyBorder="1" applyAlignment="1"/>
    <xf numFmtId="1" fontId="38" fillId="45" borderId="45" xfId="42" applyNumberFormat="1" applyFont="1" applyFill="1" applyBorder="1" applyAlignment="1">
      <alignment horizontal="center"/>
    </xf>
    <xf numFmtId="167" fontId="30" fillId="0" borderId="12" xfId="42" applyNumberFormat="1" applyFont="1" applyFill="1" applyBorder="1"/>
    <xf numFmtId="170" fontId="30" fillId="0" borderId="0" xfId="42" applyNumberFormat="1" applyFont="1" applyFill="1" applyBorder="1" applyAlignment="1">
      <alignment horizontal="left"/>
    </xf>
    <xf numFmtId="3" fontId="39" fillId="45" borderId="16" xfId="42" applyNumberFormat="1" applyFont="1" applyFill="1" applyBorder="1" applyAlignment="1"/>
    <xf numFmtId="3" fontId="39" fillId="45" borderId="17" xfId="42" applyNumberFormat="1" applyFont="1" applyFill="1" applyBorder="1" applyAlignment="1"/>
    <xf numFmtId="167" fontId="30" fillId="0" borderId="14" xfId="42" applyNumberFormat="1" applyFont="1" applyFill="1" applyBorder="1"/>
    <xf numFmtId="170" fontId="30" fillId="0" borderId="48" xfId="42" applyNumberFormat="1" applyFont="1" applyFill="1" applyBorder="1" applyAlignment="1">
      <alignment horizontal="left"/>
    </xf>
    <xf numFmtId="3" fontId="18" fillId="0" borderId="0" xfId="42" applyNumberFormat="1" applyBorder="1"/>
    <xf numFmtId="1" fontId="37" fillId="0" borderId="0" xfId="42" applyNumberFormat="1" applyFont="1" applyBorder="1"/>
    <xf numFmtId="167" fontId="30" fillId="0" borderId="0" xfId="42" applyNumberFormat="1" applyFont="1" applyFill="1" applyBorder="1"/>
    <xf numFmtId="3" fontId="18" fillId="47" borderId="0" xfId="42" applyNumberFormat="1" applyFill="1"/>
    <xf numFmtId="167" fontId="30" fillId="0" borderId="0" xfId="42" applyNumberFormat="1" applyFont="1"/>
    <xf numFmtId="0" fontId="30" fillId="0" borderId="0" xfId="42" applyFont="1" applyAlignment="1">
      <alignment horizontal="left"/>
    </xf>
    <xf numFmtId="3" fontId="18" fillId="0" borderId="10" xfId="42" applyNumberFormat="1" applyBorder="1"/>
    <xf numFmtId="3" fontId="18" fillId="0" borderId="41" xfId="42" applyNumberFormat="1" applyBorder="1" applyAlignment="1">
      <alignment horizontal="right"/>
    </xf>
    <xf numFmtId="0" fontId="18" fillId="0" borderId="12" xfId="42" applyBorder="1"/>
    <xf numFmtId="1" fontId="35" fillId="0" borderId="13" xfId="42" applyNumberFormat="1" applyFont="1" applyFill="1" applyBorder="1" applyAlignment="1">
      <alignment horizontal="right"/>
    </xf>
    <xf numFmtId="1" fontId="38" fillId="0" borderId="0" xfId="42" applyNumberFormat="1" applyFont="1" applyAlignment="1">
      <alignment horizontal="center"/>
    </xf>
    <xf numFmtId="16" fontId="18" fillId="0" borderId="12" xfId="42" quotePrefix="1" applyNumberFormat="1" applyBorder="1"/>
    <xf numFmtId="1" fontId="35" fillId="0" borderId="13" xfId="42" applyNumberFormat="1" applyFont="1" applyFill="1" applyBorder="1" applyAlignment="1" applyProtection="1">
      <alignment horizontal="right"/>
      <protection locked="0"/>
    </xf>
    <xf numFmtId="17" fontId="18" fillId="0" borderId="12" xfId="42" quotePrefix="1" applyNumberFormat="1" applyBorder="1"/>
    <xf numFmtId="0" fontId="18" fillId="0" borderId="14" xfId="42" applyBorder="1"/>
    <xf numFmtId="1" fontId="35" fillId="0" borderId="15" xfId="42" applyNumberFormat="1" applyFont="1" applyFill="1" applyBorder="1" applyAlignment="1" applyProtection="1">
      <alignment horizontal="right"/>
      <protection locked="0"/>
    </xf>
    <xf numFmtId="0" fontId="45" fillId="48" borderId="0" xfId="42" applyFont="1" applyFill="1"/>
    <xf numFmtId="0" fontId="46" fillId="48" borderId="0" xfId="42" applyFont="1" applyFill="1"/>
    <xf numFmtId="0" fontId="47" fillId="0" borderId="0" xfId="42" applyFont="1"/>
    <xf numFmtId="164" fontId="47" fillId="0" borderId="0" xfId="42" applyNumberFormat="1" applyFont="1"/>
    <xf numFmtId="0" fontId="46" fillId="0" borderId="0" xfId="42" applyFont="1"/>
    <xf numFmtId="164" fontId="46" fillId="0" borderId="0" xfId="42" applyNumberFormat="1" applyFont="1"/>
    <xf numFmtId="164" fontId="48" fillId="0" borderId="0" xfId="42" applyNumberFormat="1" applyFont="1"/>
    <xf numFmtId="0" fontId="46" fillId="0" borderId="0" xfId="42" applyFont="1" applyAlignment="1">
      <alignment horizontal="left"/>
    </xf>
    <xf numFmtId="4" fontId="46" fillId="0" borderId="0" xfId="42" applyNumberFormat="1" applyFont="1"/>
    <xf numFmtId="3" fontId="46" fillId="0" borderId="0" xfId="42" applyNumberFormat="1" applyFont="1"/>
    <xf numFmtId="171" fontId="18" fillId="0" borderId="0" xfId="42" applyNumberFormat="1"/>
    <xf numFmtId="165" fontId="34" fillId="44" borderId="0" xfId="42" applyNumberFormat="1" applyFont="1" applyFill="1" applyBorder="1" applyAlignment="1">
      <alignment horizontal="center"/>
    </xf>
    <xf numFmtId="0" fontId="15" fillId="0" borderId="0" xfId="0" applyFont="1"/>
    <xf numFmtId="0" fontId="50" fillId="0" borderId="0" xfId="42" applyFont="1"/>
    <xf numFmtId="4" fontId="18" fillId="0" borderId="0" xfId="42" applyNumberFormat="1"/>
    <xf numFmtId="164" fontId="18" fillId="0" borderId="0" xfId="42" applyNumberFormat="1"/>
    <xf numFmtId="0" fontId="18" fillId="39" borderId="0" xfId="42" applyFill="1"/>
    <xf numFmtId="0" fontId="31" fillId="41" borderId="29" xfId="42" applyFont="1" applyFill="1" applyBorder="1"/>
    <xf numFmtId="0" fontId="31" fillId="41" borderId="29" xfId="42" applyFont="1" applyFill="1" applyBorder="1" applyAlignment="1"/>
    <xf numFmtId="3" fontId="0" fillId="0" borderId="13" xfId="0" applyNumberFormat="1" applyBorder="1"/>
    <xf numFmtId="3" fontId="18" fillId="0" borderId="13" xfId="0" applyNumberFormat="1" applyFont="1" applyBorder="1"/>
    <xf numFmtId="3" fontId="18" fillId="0" borderId="15" xfId="0" applyNumberFormat="1" applyFont="1" applyBorder="1"/>
    <xf numFmtId="3" fontId="34" fillId="44" borderId="45" xfId="0" applyNumberFormat="1" applyFont="1" applyFill="1" applyBorder="1" applyAlignment="1">
      <alignment horizontal="center"/>
    </xf>
    <xf numFmtId="1" fontId="0" fillId="0" borderId="0" xfId="0" applyNumberFormat="1" applyAlignment="1" applyProtection="1">
      <alignment horizontal="right"/>
      <protection locked="0"/>
    </xf>
    <xf numFmtId="1" fontId="0" fillId="0" borderId="0" xfId="0" applyNumberFormat="1" applyAlignment="1" applyProtection="1">
      <alignment horizontal="left"/>
      <protection locked="0"/>
    </xf>
    <xf numFmtId="3" fontId="37" fillId="0" borderId="44" xfId="0" applyNumberFormat="1" applyFont="1" applyBorder="1"/>
    <xf numFmtId="3" fontId="37" fillId="0" borderId="0" xfId="0" applyNumberFormat="1" applyFont="1" applyBorder="1"/>
    <xf numFmtId="3" fontId="37" fillId="0" borderId="48" xfId="0" applyNumberFormat="1" applyFont="1" applyBorder="1"/>
    <xf numFmtId="2" fontId="18" fillId="39" borderId="0" xfId="42" applyNumberFormat="1" applyFill="1"/>
    <xf numFmtId="165" fontId="23" fillId="43" borderId="29" xfId="42" applyNumberFormat="1" applyFont="1" applyFill="1" applyBorder="1" applyAlignment="1">
      <alignment horizontal="center"/>
    </xf>
    <xf numFmtId="167" fontId="18" fillId="39" borderId="0" xfId="42" applyNumberFormat="1" applyFill="1"/>
    <xf numFmtId="0" fontId="21" fillId="39" borderId="0" xfId="42" applyFont="1" applyFill="1" applyBorder="1"/>
    <xf numFmtId="0" fontId="23" fillId="39" borderId="36" xfId="42" applyFont="1" applyFill="1" applyBorder="1"/>
    <xf numFmtId="0" fontId="18" fillId="39" borderId="0" xfId="42" applyFill="1" applyBorder="1"/>
    <xf numFmtId="0" fontId="18" fillId="39" borderId="26" xfId="42" applyFill="1" applyBorder="1"/>
    <xf numFmtId="0" fontId="32" fillId="39" borderId="27" xfId="42" applyFont="1" applyFill="1" applyBorder="1"/>
    <xf numFmtId="0" fontId="18" fillId="39" borderId="28" xfId="42" applyFill="1" applyBorder="1"/>
    <xf numFmtId="0" fontId="18" fillId="0" borderId="49" xfId="42" applyBorder="1"/>
    <xf numFmtId="0" fontId="18" fillId="39" borderId="0" xfId="42" applyFill="1" applyAlignment="1">
      <alignment wrapText="1"/>
    </xf>
    <xf numFmtId="166" fontId="18" fillId="39" borderId="0" xfId="42" applyNumberFormat="1" applyFill="1"/>
    <xf numFmtId="0" fontId="18" fillId="39" borderId="0" xfId="42" applyNumberFormat="1" applyFill="1"/>
    <xf numFmtId="0" fontId="18" fillId="39" borderId="38" xfId="42" applyFill="1" applyBorder="1"/>
    <xf numFmtId="0" fontId="18" fillId="39" borderId="47" xfId="42" applyFill="1" applyBorder="1"/>
    <xf numFmtId="0" fontId="34" fillId="33" borderId="30" xfId="0" applyFont="1" applyFill="1" applyBorder="1"/>
    <xf numFmtId="0" fontId="18" fillId="33" borderId="47" xfId="42" applyFill="1" applyBorder="1"/>
    <xf numFmtId="0" fontId="18" fillId="33" borderId="31" xfId="42" applyFill="1" applyBorder="1"/>
    <xf numFmtId="0" fontId="34" fillId="33" borderId="47" xfId="0" applyFont="1" applyFill="1" applyBorder="1"/>
    <xf numFmtId="0" fontId="34" fillId="33" borderId="31" xfId="0" applyFont="1" applyFill="1" applyBorder="1"/>
    <xf numFmtId="0" fontId="18" fillId="0" borderId="0" xfId="0" applyFont="1"/>
    <xf numFmtId="0" fontId="51" fillId="0" borderId="0" xfId="45"/>
    <xf numFmtId="0" fontId="34" fillId="0" borderId="0" xfId="0" applyFont="1"/>
    <xf numFmtId="0" fontId="46" fillId="39" borderId="10" xfId="0" applyFont="1" applyFill="1" applyBorder="1"/>
    <xf numFmtId="164" fontId="46" fillId="39" borderId="44" xfId="0" applyNumberFormat="1" applyFont="1" applyFill="1" applyBorder="1"/>
    <xf numFmtId="0" fontId="46" fillId="39" borderId="44" xfId="0" applyFont="1" applyFill="1" applyBorder="1"/>
    <xf numFmtId="0" fontId="46" fillId="39" borderId="11" xfId="0" applyFont="1" applyFill="1" applyBorder="1"/>
    <xf numFmtId="0" fontId="46" fillId="39" borderId="12" xfId="0" applyFont="1" applyFill="1" applyBorder="1"/>
    <xf numFmtId="167" fontId="46" fillId="39" borderId="0" xfId="44" applyNumberFormat="1" applyFont="1" applyFill="1" applyBorder="1"/>
    <xf numFmtId="0" fontId="46" fillId="39" borderId="0" xfId="0" applyFont="1" applyFill="1" applyBorder="1"/>
    <xf numFmtId="0" fontId="46" fillId="39" borderId="13" xfId="0" applyFont="1" applyFill="1" applyBorder="1"/>
    <xf numFmtId="0" fontId="47" fillId="39" borderId="14" xfId="0" applyFont="1" applyFill="1" applyBorder="1"/>
    <xf numFmtId="0" fontId="34" fillId="39" borderId="48" xfId="0" applyFont="1" applyFill="1" applyBorder="1"/>
    <xf numFmtId="0" fontId="0" fillId="0" borderId="48" xfId="0" applyBorder="1"/>
    <xf numFmtId="2" fontId="47" fillId="39" borderId="48" xfId="0" applyNumberFormat="1" applyFont="1" applyFill="1" applyBorder="1"/>
    <xf numFmtId="0" fontId="47" fillId="39" borderId="48" xfId="0" applyFont="1" applyFill="1" applyBorder="1"/>
    <xf numFmtId="0" fontId="47" fillId="39" borderId="15" xfId="0" applyFont="1" applyFill="1" applyBorder="1"/>
    <xf numFmtId="164" fontId="23" fillId="43" borderId="29" xfId="42" applyNumberFormat="1" applyFont="1" applyFill="1" applyBorder="1"/>
    <xf numFmtId="0" fontId="2" fillId="0" borderId="0" xfId="46"/>
    <xf numFmtId="167" fontId="31" fillId="43" borderId="29" xfId="42" applyNumberFormat="1" applyFont="1" applyFill="1" applyBorder="1"/>
    <xf numFmtId="0" fontId="49" fillId="0" borderId="0" xfId="0" applyFont="1" applyFill="1" applyBorder="1"/>
    <xf numFmtId="0" fontId="52" fillId="0" borderId="0" xfId="0" applyFont="1"/>
    <xf numFmtId="0" fontId="17" fillId="0" borderId="0" xfId="0" applyFont="1"/>
    <xf numFmtId="168" fontId="52" fillId="0" borderId="0" xfId="0" applyNumberFormat="1" applyFont="1"/>
    <xf numFmtId="0" fontId="53" fillId="0" borderId="0" xfId="0" applyFont="1"/>
    <xf numFmtId="0" fontId="21" fillId="39" borderId="0" xfId="42" applyFont="1" applyFill="1" applyAlignment="1">
      <alignment wrapText="1"/>
    </xf>
    <xf numFmtId="0" fontId="21" fillId="39" borderId="0" xfId="42" applyFont="1" applyFill="1" applyBorder="1" applyAlignment="1"/>
    <xf numFmtId="0" fontId="21" fillId="39" borderId="27" xfId="42" applyFont="1" applyFill="1" applyBorder="1" applyAlignment="1"/>
    <xf numFmtId="0" fontId="21" fillId="39" borderId="33" xfId="42" applyFont="1" applyFill="1" applyBorder="1" applyAlignment="1"/>
    <xf numFmtId="0" fontId="19" fillId="38" borderId="20" xfId="42" applyFont="1" applyFill="1" applyBorder="1" applyAlignment="1">
      <alignment horizontal="center" vertical="center"/>
    </xf>
    <xf numFmtId="0" fontId="20" fillId="39" borderId="23" xfId="42" applyFont="1" applyFill="1" applyBorder="1" applyAlignment="1">
      <alignment horizontal="center" vertical="center" wrapText="1"/>
    </xf>
    <xf numFmtId="0" fontId="20" fillId="39" borderId="24" xfId="42" applyFont="1" applyFill="1" applyBorder="1" applyAlignment="1">
      <alignment horizontal="center" vertical="center" wrapText="1"/>
    </xf>
    <xf numFmtId="0" fontId="20" fillId="39" borderId="25" xfId="42" applyFont="1" applyFill="1" applyBorder="1" applyAlignment="1">
      <alignment horizontal="center" vertical="center" wrapText="1"/>
    </xf>
    <xf numFmtId="0" fontId="20" fillId="39" borderId="26" xfId="42" applyFont="1" applyFill="1" applyBorder="1" applyAlignment="1">
      <alignment horizontal="center" vertical="center" wrapText="1"/>
    </xf>
    <xf numFmtId="0" fontId="20" fillId="39" borderId="27" xfId="42" applyFont="1" applyFill="1" applyBorder="1" applyAlignment="1">
      <alignment horizontal="center" vertical="center" wrapText="1"/>
    </xf>
    <xf numFmtId="0" fontId="20" fillId="39" borderId="28" xfId="42" applyFont="1" applyFill="1" applyBorder="1" applyAlignment="1">
      <alignment horizontal="center" vertical="center" wrapText="1"/>
    </xf>
    <xf numFmtId="0" fontId="23" fillId="39" borderId="0" xfId="42" applyFont="1" applyFill="1" applyBorder="1" applyAlignment="1"/>
    <xf numFmtId="0" fontId="18" fillId="39" borderId="0" xfId="42" applyFill="1" applyBorder="1" applyAlignment="1"/>
    <xf numFmtId="0" fontId="27" fillId="42" borderId="30" xfId="42" applyFont="1" applyFill="1" applyBorder="1" applyAlignment="1">
      <alignment horizontal="center"/>
    </xf>
    <xf numFmtId="0" fontId="27" fillId="42" borderId="31" xfId="42" applyFont="1" applyFill="1" applyBorder="1" applyAlignment="1">
      <alignment horizontal="center"/>
    </xf>
    <xf numFmtId="0" fontId="21" fillId="40" borderId="35" xfId="42" applyFont="1" applyFill="1" applyBorder="1" applyAlignment="1">
      <alignment horizontal="left" vertical="top" wrapText="1"/>
    </xf>
    <xf numFmtId="0" fontId="21" fillId="40" borderId="0" xfId="42" applyFont="1" applyFill="1" applyBorder="1" applyAlignment="1">
      <alignment horizontal="left" vertical="top" wrapText="1"/>
    </xf>
    <xf numFmtId="0" fontId="21" fillId="40" borderId="36" xfId="42" applyFont="1" applyFill="1" applyBorder="1" applyAlignment="1">
      <alignment horizontal="left" vertical="top"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5" builtinId="8"/>
    <cellStyle name="Input" xfId="9" builtinId="20" customBuiltin="1"/>
    <cellStyle name="Linked Cell" xfId="12" builtinId="24" customBuiltin="1"/>
    <cellStyle name="Neutral" xfId="8" builtinId="28" customBuiltin="1"/>
    <cellStyle name="Normal" xfId="0" builtinId="0"/>
    <cellStyle name="Normal 2" xfId="42"/>
    <cellStyle name="Normal 3" xfId="46"/>
    <cellStyle name="Note" xfId="15" builtinId="10" customBuiltin="1"/>
    <cellStyle name="Output" xfId="10" builtinId="21" customBuiltin="1"/>
    <cellStyle name="Percent" xfId="44" builtinId="5"/>
    <cellStyle name="Percent 2" xfId="43"/>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1767308</xdr:colOff>
      <xdr:row>21</xdr:row>
      <xdr:rowOff>11206</xdr:rowOff>
    </xdr:from>
    <xdr:to>
      <xdr:col>6</xdr:col>
      <xdr:colOff>2091158</xdr:colOff>
      <xdr:row>21</xdr:row>
      <xdr:rowOff>192181</xdr:rowOff>
    </xdr:to>
    <xdr:sp macro="" textlink="">
      <xdr:nvSpPr>
        <xdr:cNvPr id="2" name="AutoShape 5"/>
        <xdr:cNvSpPr>
          <a:spLocks noChangeArrowheads="1"/>
        </xdr:cNvSpPr>
      </xdr:nvSpPr>
      <xdr:spPr bwMode="auto">
        <a:xfrm>
          <a:off x="6272633" y="4202206"/>
          <a:ext cx="323850" cy="180975"/>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6</xdr:col>
      <xdr:colOff>1730469</xdr:colOff>
      <xdr:row>17</xdr:row>
      <xdr:rowOff>19049</xdr:rowOff>
    </xdr:from>
    <xdr:to>
      <xdr:col>6</xdr:col>
      <xdr:colOff>2054319</xdr:colOff>
      <xdr:row>17</xdr:row>
      <xdr:rowOff>190499</xdr:rowOff>
    </xdr:to>
    <xdr:sp macro="" textlink="">
      <xdr:nvSpPr>
        <xdr:cNvPr id="3" name="AutoShape 6"/>
        <xdr:cNvSpPr>
          <a:spLocks noChangeArrowheads="1"/>
        </xdr:cNvSpPr>
      </xdr:nvSpPr>
      <xdr:spPr bwMode="auto">
        <a:xfrm>
          <a:off x="6235794" y="3438524"/>
          <a:ext cx="323850" cy="171450"/>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6</xdr:col>
      <xdr:colOff>1739713</xdr:colOff>
      <xdr:row>11</xdr:row>
      <xdr:rowOff>22413</xdr:rowOff>
    </xdr:from>
    <xdr:to>
      <xdr:col>6</xdr:col>
      <xdr:colOff>2063563</xdr:colOff>
      <xdr:row>14</xdr:row>
      <xdr:rowOff>11205</xdr:rowOff>
    </xdr:to>
    <xdr:sp macro="" textlink="">
      <xdr:nvSpPr>
        <xdr:cNvPr id="4" name="AutoShape 7"/>
        <xdr:cNvSpPr>
          <a:spLocks noChangeArrowheads="1"/>
        </xdr:cNvSpPr>
      </xdr:nvSpPr>
      <xdr:spPr bwMode="auto">
        <a:xfrm>
          <a:off x="6245038" y="2441763"/>
          <a:ext cx="323850" cy="398367"/>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2</xdr:col>
      <xdr:colOff>2686051</xdr:colOff>
      <xdr:row>6</xdr:row>
      <xdr:rowOff>166688</xdr:rowOff>
    </xdr:from>
    <xdr:to>
      <xdr:col>5</xdr:col>
      <xdr:colOff>83344</xdr:colOff>
      <xdr:row>10</xdr:row>
      <xdr:rowOff>1</xdr:rowOff>
    </xdr:to>
    <xdr:sp macro="" textlink="">
      <xdr:nvSpPr>
        <xdr:cNvPr id="6" name="AutoShape 1"/>
        <xdr:cNvSpPr>
          <a:spLocks noChangeArrowheads="1"/>
        </xdr:cNvSpPr>
      </xdr:nvSpPr>
      <xdr:spPr bwMode="auto">
        <a:xfrm>
          <a:off x="3019426" y="1595438"/>
          <a:ext cx="1481137" cy="238126"/>
        </a:xfrm>
        <a:prstGeom prst="rightArrow">
          <a:avLst>
            <a:gd name="adj1" fmla="val 50000"/>
            <a:gd name="adj2" fmla="val 132407"/>
          </a:avLst>
        </a:prstGeom>
        <a:solidFill>
          <a:srgbClr val="0000FF"/>
        </a:solidFill>
        <a:ln w="9525">
          <a:solidFill>
            <a:srgbClr val="000000"/>
          </a:solidFill>
          <a:miter lim="800000"/>
          <a:headEnd/>
          <a:tailEnd/>
        </a:ln>
      </xdr:spPr>
    </xdr:sp>
    <xdr:clientData/>
  </xdr:twoCellAnchor>
  <xdr:twoCellAnchor>
    <xdr:from>
      <xdr:col>6</xdr:col>
      <xdr:colOff>1743496</xdr:colOff>
      <xdr:row>28</xdr:row>
      <xdr:rowOff>201706</xdr:rowOff>
    </xdr:from>
    <xdr:to>
      <xdr:col>6</xdr:col>
      <xdr:colOff>2067346</xdr:colOff>
      <xdr:row>30</xdr:row>
      <xdr:rowOff>1681</xdr:rowOff>
    </xdr:to>
    <xdr:sp macro="" textlink="">
      <xdr:nvSpPr>
        <xdr:cNvPr id="7" name="AutoShape 5"/>
        <xdr:cNvSpPr>
          <a:spLocks noChangeArrowheads="1"/>
        </xdr:cNvSpPr>
      </xdr:nvSpPr>
      <xdr:spPr bwMode="auto">
        <a:xfrm>
          <a:off x="6248821" y="5745256"/>
          <a:ext cx="323850" cy="180975"/>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2</xdr:col>
      <xdr:colOff>0</xdr:colOff>
      <xdr:row>5</xdr:row>
      <xdr:rowOff>0</xdr:rowOff>
    </xdr:from>
    <xdr:to>
      <xdr:col>2</xdr:col>
      <xdr:colOff>2226469</xdr:colOff>
      <xdr:row>6</xdr:row>
      <xdr:rowOff>71437</xdr:rowOff>
    </xdr:to>
    <xdr:sp macro="" textlink="">
      <xdr:nvSpPr>
        <xdr:cNvPr id="8" name="TextBox 7"/>
        <xdr:cNvSpPr txBox="1"/>
      </xdr:nvSpPr>
      <xdr:spPr>
        <a:xfrm>
          <a:off x="333375" y="1238250"/>
          <a:ext cx="2226469" cy="26193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latin typeface="Arial" panose="020B0604020202020204" pitchFamily="34" charset="0"/>
              <a:cs typeface="Arial" panose="020B0604020202020204" pitchFamily="34" charset="0"/>
            </a:rPr>
            <a:t>1. Choose geography</a:t>
          </a:r>
        </a:p>
      </xdr:txBody>
    </xdr:sp>
    <xdr:clientData/>
  </xdr:twoCellAnchor>
  <xdr:twoCellAnchor>
    <xdr:from>
      <xdr:col>2</xdr:col>
      <xdr:colOff>11906</xdr:colOff>
      <xdr:row>6</xdr:row>
      <xdr:rowOff>130969</xdr:rowOff>
    </xdr:from>
    <xdr:to>
      <xdr:col>2</xdr:col>
      <xdr:colOff>2571750</xdr:colOff>
      <xdr:row>10</xdr:row>
      <xdr:rowOff>0</xdr:rowOff>
    </xdr:to>
    <xdr:sp macro="" textlink="">
      <xdr:nvSpPr>
        <xdr:cNvPr id="9" name="TextBox 8"/>
        <xdr:cNvSpPr txBox="1"/>
      </xdr:nvSpPr>
      <xdr:spPr>
        <a:xfrm>
          <a:off x="345281" y="1559719"/>
          <a:ext cx="2559844" cy="27384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baseline="0">
              <a:latin typeface="Arial" panose="020B0604020202020204" pitchFamily="34" charset="0"/>
              <a:cs typeface="Arial" panose="020B0604020202020204" pitchFamily="34" charset="0"/>
            </a:rPr>
            <a:t>2.  Choose income intervention</a:t>
          </a:r>
          <a:endParaRPr lang="en-GB" sz="1200" b="1">
            <a:latin typeface="Arial" panose="020B0604020202020204" pitchFamily="34" charset="0"/>
            <a:cs typeface="Arial" panose="020B0604020202020204" pitchFamily="34" charset="0"/>
          </a:endParaRPr>
        </a:p>
      </xdr:txBody>
    </xdr:sp>
    <xdr:clientData/>
  </xdr:twoCellAnchor>
  <xdr:twoCellAnchor>
    <xdr:from>
      <xdr:col>2</xdr:col>
      <xdr:colOff>2643188</xdr:colOff>
      <xdr:row>4</xdr:row>
      <xdr:rowOff>83344</xdr:rowOff>
    </xdr:from>
    <xdr:to>
      <xdr:col>5</xdr:col>
      <xdr:colOff>40481</xdr:colOff>
      <xdr:row>6</xdr:row>
      <xdr:rowOff>35719</xdr:rowOff>
    </xdr:to>
    <xdr:sp macro="" textlink="">
      <xdr:nvSpPr>
        <xdr:cNvPr id="10" name="AutoShape 1"/>
        <xdr:cNvSpPr>
          <a:spLocks noChangeArrowheads="1"/>
        </xdr:cNvSpPr>
      </xdr:nvSpPr>
      <xdr:spPr bwMode="auto">
        <a:xfrm>
          <a:off x="2976563" y="1226344"/>
          <a:ext cx="1481137" cy="238125"/>
        </a:xfrm>
        <a:prstGeom prst="rightArrow">
          <a:avLst>
            <a:gd name="adj1" fmla="val 50000"/>
            <a:gd name="adj2" fmla="val 132407"/>
          </a:avLst>
        </a:prstGeom>
        <a:solidFill>
          <a:srgbClr val="0000FF"/>
        </a:solidFill>
        <a:ln w="9525">
          <a:solidFill>
            <a:srgbClr val="000000"/>
          </a:solidFill>
          <a:miter lim="800000"/>
          <a:headEnd/>
          <a:tailEnd/>
        </a:ln>
      </xdr:spPr>
    </xdr:sp>
    <xdr:clientData/>
  </xdr:twoCellAnchor>
  <xdr:twoCellAnchor>
    <xdr:from>
      <xdr:col>5</xdr:col>
      <xdr:colOff>83344</xdr:colOff>
      <xdr:row>41</xdr:row>
      <xdr:rowOff>154781</xdr:rowOff>
    </xdr:from>
    <xdr:to>
      <xdr:col>9</xdr:col>
      <xdr:colOff>1702594</xdr:colOff>
      <xdr:row>46</xdr:row>
      <xdr:rowOff>23813</xdr:rowOff>
    </xdr:to>
    <xdr:sp macro="" textlink="">
      <xdr:nvSpPr>
        <xdr:cNvPr id="11" name="TextBox 10"/>
        <xdr:cNvSpPr txBox="1"/>
      </xdr:nvSpPr>
      <xdr:spPr>
        <a:xfrm>
          <a:off x="4500563" y="7655719"/>
          <a:ext cx="10203656" cy="8215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200" b="1">
              <a:solidFill>
                <a:schemeClr val="dk1"/>
              </a:solidFill>
              <a:effectLst/>
              <a:latin typeface="Arial" panose="020B0604020202020204" pitchFamily="34" charset="0"/>
              <a:ea typeface="+mn-ea"/>
              <a:cs typeface="Arial" panose="020B0604020202020204" pitchFamily="34" charset="0"/>
            </a:rPr>
            <a:t>Where do I get more</a:t>
          </a:r>
          <a:r>
            <a:rPr lang="en-GB" sz="1200" b="1" baseline="0">
              <a:solidFill>
                <a:schemeClr val="dk1"/>
              </a:solidFill>
              <a:effectLst/>
              <a:latin typeface="Arial" panose="020B0604020202020204" pitchFamily="34" charset="0"/>
              <a:ea typeface="+mn-ea"/>
              <a:cs typeface="Arial" panose="020B0604020202020204" pitchFamily="34" charset="0"/>
            </a:rPr>
            <a:t> information?</a:t>
          </a:r>
          <a:endParaRPr lang="en-GB" sz="12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Note that we have assumed that the income interventions affect 100% of the population.</a:t>
          </a:r>
        </a:p>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For more details, including a commentary, user guide and technical  report</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please see: </a:t>
          </a:r>
          <a:r>
            <a:rPr lang="en-GB" sz="12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http://www.scotpho.org.uk/</a:t>
          </a:r>
          <a:r>
            <a:rPr lang="en-GB" sz="1200">
              <a:solidFill>
                <a:schemeClr val="dk1"/>
              </a:solidFill>
              <a:effectLst/>
              <a:latin typeface="Arial" panose="020B0604020202020204" pitchFamily="34" charset="0"/>
              <a:ea typeface="+mn-ea"/>
              <a:cs typeface="Arial" panose="020B0604020202020204" pitchFamily="34" charset="0"/>
            </a:rPr>
            <a:t> </a:t>
          </a:r>
        </a:p>
        <a:p>
          <a:endParaRPr lang="en-GB" sz="1100"/>
        </a:p>
      </xdr:txBody>
    </xdr:sp>
    <xdr:clientData/>
  </xdr:twoCellAnchor>
  <xdr:twoCellAnchor editAs="oneCell">
    <xdr:from>
      <xdr:col>1</xdr:col>
      <xdr:colOff>83343</xdr:colOff>
      <xdr:row>41</xdr:row>
      <xdr:rowOff>130968</xdr:rowOff>
    </xdr:from>
    <xdr:to>
      <xdr:col>4</xdr:col>
      <xdr:colOff>142875</xdr:colOff>
      <xdr:row>46</xdr:row>
      <xdr:rowOff>110732</xdr:rowOff>
    </xdr:to>
    <xdr:pic>
      <xdr:nvPicPr>
        <xdr:cNvPr id="12"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406" y="7631906"/>
          <a:ext cx="4202907" cy="932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12700</xdr:colOff>
      <xdr:row>29</xdr:row>
      <xdr:rowOff>165100</xdr:rowOff>
    </xdr:from>
    <xdr:to>
      <xdr:col>3</xdr:col>
      <xdr:colOff>596900</xdr:colOff>
      <xdr:row>38</xdr:row>
      <xdr:rowOff>63500</xdr:rowOff>
    </xdr:to>
    <xdr:sp macro="" textlink="">
      <xdr:nvSpPr>
        <xdr:cNvPr id="13" name="TextBox 12"/>
        <xdr:cNvSpPr txBox="1"/>
      </xdr:nvSpPr>
      <xdr:spPr>
        <a:xfrm>
          <a:off x="342900" y="5486400"/>
          <a:ext cx="3657600" cy="1803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1" u="sng">
              <a:solidFill>
                <a:schemeClr val="dk1"/>
              </a:solidFill>
              <a:effectLst/>
              <a:latin typeface="Arial" panose="020B0604020202020204" pitchFamily="34" charset="0"/>
              <a:ea typeface="+mn-ea"/>
              <a:cs typeface="Arial" panose="020B0604020202020204" pitchFamily="34" charset="0"/>
            </a:rPr>
            <a:t>Note</a:t>
          </a: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An error was identified in the previous version of this tool connected to the rounding of decimal places in Excel.  This resulted in areas with very small populations showing no impact from income interventions (when in fact, there was an impact, albeit small), and introduced some minor discrepancies into the modelled figures for larger areas.  This version addresses these problems.</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www.scotpho.org.uk/downloads/scotphoreports/scotpho071009_measuringinequalities_rep.pdf" TargetMode="Externa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Y61"/>
  <sheetViews>
    <sheetView tabSelected="1" zoomScale="75" zoomScaleNormal="75" workbookViewId="0">
      <selection activeCell="C28" sqref="C28"/>
    </sheetView>
  </sheetViews>
  <sheetFormatPr defaultRowHeight="12.75" x14ac:dyDescent="0.2"/>
  <cols>
    <col min="1" max="1" width="1.7109375" style="8" customWidth="1"/>
    <col min="2" max="2" width="3.28515625" style="8" customWidth="1"/>
    <col min="3" max="3" width="46" style="8" customWidth="1"/>
    <col min="4" max="4" width="12.85546875" style="8" customWidth="1"/>
    <col min="5" max="5" width="2.28515625" style="8" customWidth="1"/>
    <col min="6" max="6" width="1.42578125" style="8" customWidth="1"/>
    <col min="7" max="7" width="60.140625" style="8" customWidth="1"/>
    <col min="8" max="8" width="41.42578125" style="8" customWidth="1"/>
    <col min="9" max="10" width="25.7109375" style="8" customWidth="1"/>
    <col min="11" max="11" width="3" style="8" customWidth="1"/>
    <col min="12" max="12" width="3.140625" style="8" customWidth="1"/>
    <col min="13" max="19" width="9.140625" style="8"/>
    <col min="20" max="29" width="0" style="8" hidden="1" customWidth="1"/>
    <col min="30" max="16384" width="9.140625" style="8"/>
  </cols>
  <sheetData>
    <row r="1" spans="1:25" ht="5.25" customHeight="1" thickBot="1" x14ac:dyDescent="0.25">
      <c r="A1" s="7"/>
      <c r="B1" s="7"/>
      <c r="C1" s="7"/>
      <c r="D1" s="7"/>
      <c r="E1" s="7"/>
      <c r="F1" s="7"/>
      <c r="G1" s="7"/>
      <c r="H1" s="7"/>
      <c r="I1" s="7"/>
      <c r="J1" s="7"/>
      <c r="K1" s="7"/>
      <c r="L1" s="7"/>
      <c r="M1" s="7"/>
      <c r="N1" s="7"/>
      <c r="O1" s="7"/>
      <c r="P1" s="7"/>
      <c r="Q1" s="7"/>
      <c r="R1" s="7"/>
      <c r="S1" s="7"/>
    </row>
    <row r="2" spans="1:25" ht="27.75" customHeight="1" thickTop="1" thickBot="1" x14ac:dyDescent="0.25">
      <c r="A2" s="9"/>
      <c r="B2" s="10"/>
      <c r="C2" s="268" t="s">
        <v>282</v>
      </c>
      <c r="D2" s="268"/>
      <c r="E2" s="268"/>
      <c r="F2" s="268"/>
      <c r="G2" s="268"/>
      <c r="H2" s="268"/>
      <c r="I2" s="268"/>
      <c r="J2" s="268"/>
      <c r="K2" s="11"/>
      <c r="L2" s="7"/>
      <c r="M2" s="7"/>
      <c r="N2" s="7"/>
      <c r="O2" s="7"/>
      <c r="P2" s="7"/>
      <c r="Q2" s="7"/>
      <c r="R2" s="7"/>
      <c r="S2" s="7"/>
    </row>
    <row r="3" spans="1:25" ht="27.75" customHeight="1" thickTop="1" x14ac:dyDescent="0.2">
      <c r="A3" s="12"/>
      <c r="B3" s="13"/>
      <c r="C3" s="269" t="s">
        <v>281</v>
      </c>
      <c r="D3" s="270"/>
      <c r="E3" s="270"/>
      <c r="F3" s="270"/>
      <c r="G3" s="270"/>
      <c r="H3" s="270"/>
      <c r="I3" s="270"/>
      <c r="J3" s="271"/>
      <c r="K3" s="14"/>
      <c r="L3" s="7"/>
      <c r="M3" s="7"/>
      <c r="N3" s="7"/>
      <c r="O3" s="7"/>
      <c r="P3" s="7"/>
      <c r="Q3" s="7"/>
      <c r="R3" s="7"/>
      <c r="S3" s="7"/>
    </row>
    <row r="4" spans="1:25" ht="27.75" customHeight="1" thickBot="1" x14ac:dyDescent="0.25">
      <c r="A4" s="12"/>
      <c r="B4" s="13"/>
      <c r="C4" s="272"/>
      <c r="D4" s="273"/>
      <c r="E4" s="273"/>
      <c r="F4" s="273"/>
      <c r="G4" s="273"/>
      <c r="H4" s="273"/>
      <c r="I4" s="273"/>
      <c r="J4" s="274"/>
      <c r="K4" s="14"/>
      <c r="L4" s="7"/>
      <c r="M4" s="7"/>
      <c r="N4" s="7"/>
      <c r="O4" s="7"/>
      <c r="P4" s="7"/>
      <c r="Q4" s="7"/>
      <c r="R4" s="7"/>
      <c r="S4" s="7"/>
      <c r="X4" s="8" t="s">
        <v>268</v>
      </c>
    </row>
    <row r="5" spans="1:25" ht="7.5" customHeight="1" thickTop="1" x14ac:dyDescent="0.25">
      <c r="A5" s="7"/>
      <c r="B5" s="15"/>
      <c r="C5" s="16"/>
      <c r="D5" s="16"/>
      <c r="E5" s="16"/>
      <c r="F5" s="17"/>
      <c r="G5" s="17"/>
      <c r="H5" s="17"/>
      <c r="I5" s="17"/>
      <c r="J5" s="17"/>
      <c r="K5" s="18"/>
      <c r="L5" s="7"/>
      <c r="M5" s="7"/>
      <c r="N5" s="7"/>
      <c r="O5" s="7"/>
      <c r="P5" s="7"/>
      <c r="Q5" s="7"/>
      <c r="R5" s="7"/>
      <c r="S5" s="7"/>
      <c r="X5" s="257" t="s">
        <v>22</v>
      </c>
      <c r="Y5" s="2"/>
    </row>
    <row r="6" spans="1:25" ht="15.75" x14ac:dyDescent="0.25">
      <c r="A6" s="7"/>
      <c r="B6" s="15"/>
      <c r="C6" s="17"/>
      <c r="D6" s="17"/>
      <c r="E6" s="17"/>
      <c r="F6" s="19"/>
      <c r="G6" s="208" t="s">
        <v>21</v>
      </c>
      <c r="H6" s="209" t="s">
        <v>142</v>
      </c>
      <c r="I6" s="21"/>
      <c r="J6" s="21"/>
      <c r="K6" s="18"/>
      <c r="L6" s="7"/>
      <c r="M6" s="7"/>
      <c r="N6" s="7"/>
      <c r="O6" s="7"/>
      <c r="P6" s="7"/>
      <c r="Q6" s="7"/>
      <c r="R6" s="7"/>
      <c r="S6" s="7"/>
      <c r="X6" s="257" t="s">
        <v>136</v>
      </c>
      <c r="Y6" s="2"/>
    </row>
    <row r="7" spans="1:25" ht="17.25" customHeight="1" x14ac:dyDescent="0.3">
      <c r="A7" s="7"/>
      <c r="B7" s="15"/>
      <c r="C7" s="22"/>
      <c r="D7" s="17"/>
      <c r="E7" s="17"/>
      <c r="F7" s="19"/>
      <c r="G7" s="20" t="s">
        <v>23</v>
      </c>
      <c r="H7" s="20" t="s">
        <v>247</v>
      </c>
      <c r="I7" s="21"/>
      <c r="J7" s="23"/>
      <c r="K7" s="18"/>
      <c r="L7" s="7"/>
      <c r="M7" s="7"/>
      <c r="N7" s="7"/>
      <c r="O7" s="7"/>
      <c r="P7" s="7"/>
      <c r="Q7" s="7"/>
      <c r="R7" s="7"/>
      <c r="S7" s="7"/>
      <c r="X7" s="257" t="s">
        <v>137</v>
      </c>
      <c r="Y7" s="2"/>
    </row>
    <row r="8" spans="1:25" ht="17.25" hidden="1" customHeight="1" x14ac:dyDescent="0.3">
      <c r="A8" s="7"/>
      <c r="B8" s="15"/>
      <c r="C8" s="22"/>
      <c r="D8" s="17"/>
      <c r="E8" s="17"/>
      <c r="F8" s="19"/>
      <c r="G8" s="20" t="s">
        <v>24</v>
      </c>
      <c r="H8" s="26">
        <v>0</v>
      </c>
      <c r="I8" s="25" t="e">
        <f>IF(H8&gt;#REF!,"Too high - please check &amp; re-enter","")</f>
        <v>#REF!</v>
      </c>
      <c r="J8" s="23"/>
      <c r="K8" s="18"/>
      <c r="L8" s="7"/>
      <c r="M8" s="7"/>
      <c r="N8" s="7"/>
      <c r="O8" s="7"/>
      <c r="P8" s="7"/>
      <c r="Q8" s="7"/>
      <c r="R8" s="7"/>
      <c r="S8" s="7"/>
      <c r="X8" s="257" t="s">
        <v>138</v>
      </c>
      <c r="Y8" s="2" t="s">
        <v>260</v>
      </c>
    </row>
    <row r="9" spans="1:25" ht="15.75" hidden="1" x14ac:dyDescent="0.25">
      <c r="A9" s="7"/>
      <c r="B9" s="15"/>
      <c r="C9" s="17"/>
      <c r="D9" s="17"/>
      <c r="E9" s="17"/>
      <c r="F9" s="19"/>
      <c r="G9" s="20" t="s">
        <v>25</v>
      </c>
      <c r="H9" s="26">
        <v>0</v>
      </c>
      <c r="I9" s="21"/>
      <c r="J9" s="23"/>
      <c r="K9" s="18"/>
      <c r="L9" s="7"/>
      <c r="M9" s="7"/>
      <c r="N9" s="7"/>
      <c r="O9" s="7"/>
      <c r="P9" s="7"/>
      <c r="Q9" s="7"/>
      <c r="R9" s="7"/>
      <c r="S9" s="7"/>
      <c r="X9" s="257" t="s">
        <v>139</v>
      </c>
      <c r="Y9" s="2" t="s">
        <v>261</v>
      </c>
    </row>
    <row r="10" spans="1:25" ht="15.75" x14ac:dyDescent="0.25">
      <c r="A10" s="7"/>
      <c r="B10" s="15"/>
      <c r="C10" s="17"/>
      <c r="D10" s="17"/>
      <c r="E10" s="17"/>
      <c r="F10" s="19"/>
      <c r="G10" s="208" t="s">
        <v>248</v>
      </c>
      <c r="H10" s="208" t="s">
        <v>260</v>
      </c>
      <c r="I10" s="275"/>
      <c r="J10" s="276"/>
      <c r="K10" s="18"/>
      <c r="L10" s="7"/>
      <c r="M10" s="7"/>
      <c r="N10" s="7"/>
      <c r="O10" s="7"/>
      <c r="P10" s="7"/>
      <c r="Q10" s="7"/>
      <c r="R10" s="7"/>
      <c r="S10" s="7"/>
      <c r="X10" s="257" t="s">
        <v>140</v>
      </c>
    </row>
    <row r="11" spans="1:25" ht="15.75" hidden="1" x14ac:dyDescent="0.25">
      <c r="A11" s="7"/>
      <c r="B11" s="15"/>
      <c r="C11" s="17"/>
      <c r="D11" s="17"/>
      <c r="E11" s="17"/>
      <c r="F11" s="19"/>
      <c r="G11" s="24" t="s">
        <v>26</v>
      </c>
      <c r="H11" s="26">
        <f>(D35*H8)/1000000</f>
        <v>0</v>
      </c>
      <c r="I11" s="275"/>
      <c r="J11" s="276"/>
      <c r="K11" s="18"/>
      <c r="L11" s="7"/>
      <c r="M11" s="7"/>
      <c r="N11" s="7"/>
      <c r="O11" s="7"/>
      <c r="P11" s="7"/>
      <c r="Q11" s="7"/>
      <c r="R11" s="7"/>
      <c r="S11" s="7"/>
      <c r="X11" s="257" t="s">
        <v>141</v>
      </c>
    </row>
    <row r="12" spans="1:25" ht="15.75" x14ac:dyDescent="0.25">
      <c r="A12" s="7"/>
      <c r="B12" s="15"/>
      <c r="C12" s="17"/>
      <c r="D12" s="17"/>
      <c r="E12" s="17"/>
      <c r="F12" s="19"/>
      <c r="H12" s="27"/>
      <c r="I12" s="275"/>
      <c r="J12" s="276"/>
      <c r="K12" s="18"/>
      <c r="L12" s="7"/>
      <c r="M12" s="7"/>
      <c r="N12" s="7"/>
      <c r="O12" s="7"/>
      <c r="P12" s="7"/>
      <c r="Q12" s="7"/>
      <c r="R12" s="7"/>
      <c r="S12" s="7"/>
      <c r="X12" s="257" t="s">
        <v>142</v>
      </c>
    </row>
    <row r="13" spans="1:25" s="30" customFormat="1" ht="10.5" customHeight="1" x14ac:dyDescent="0.25">
      <c r="A13" s="7"/>
      <c r="B13" s="15"/>
      <c r="C13" s="17"/>
      <c r="D13" s="17"/>
      <c r="E13" s="17"/>
      <c r="F13" s="19"/>
      <c r="G13" s="27"/>
      <c r="H13" s="27"/>
      <c r="I13" s="28"/>
      <c r="J13" s="29"/>
      <c r="K13" s="18"/>
      <c r="L13" s="7"/>
      <c r="M13" s="7"/>
      <c r="N13" s="7"/>
      <c r="O13" s="7"/>
      <c r="P13" s="7"/>
      <c r="Q13" s="7"/>
      <c r="R13" s="7"/>
      <c r="S13" s="7"/>
      <c r="X13" s="257" t="s">
        <v>143</v>
      </c>
    </row>
    <row r="14" spans="1:25" ht="6.75" customHeight="1" x14ac:dyDescent="0.25">
      <c r="A14" s="7"/>
      <c r="B14" s="15"/>
      <c r="C14" s="17"/>
      <c r="D14" s="19"/>
      <c r="E14" s="19"/>
      <c r="F14" s="19"/>
      <c r="G14" s="19"/>
      <c r="H14" s="19"/>
      <c r="I14" s="19"/>
      <c r="J14" s="17"/>
      <c r="K14" s="18"/>
      <c r="L14" s="7"/>
      <c r="M14" s="7"/>
      <c r="N14" s="7"/>
      <c r="O14" s="7"/>
      <c r="P14" s="7"/>
      <c r="Q14" s="7"/>
      <c r="R14" s="7"/>
      <c r="S14" s="7"/>
      <c r="X14" s="257" t="s">
        <v>144</v>
      </c>
    </row>
    <row r="15" spans="1:25" ht="15.75" x14ac:dyDescent="0.25">
      <c r="A15" s="7"/>
      <c r="B15" s="15"/>
      <c r="C15" s="277" t="s">
        <v>265</v>
      </c>
      <c r="D15" s="278"/>
      <c r="E15" s="31"/>
      <c r="F15" s="32"/>
      <c r="G15" s="33" t="s">
        <v>27</v>
      </c>
      <c r="H15" s="34" t="s">
        <v>28</v>
      </c>
      <c r="I15" s="34" t="s">
        <v>29</v>
      </c>
      <c r="J15" s="34" t="s">
        <v>30</v>
      </c>
      <c r="K15" s="18"/>
      <c r="L15" s="7"/>
      <c r="M15" s="7"/>
      <c r="N15" s="7"/>
      <c r="O15" s="7"/>
      <c r="P15" s="7"/>
      <c r="Q15" s="7"/>
      <c r="R15" s="7"/>
      <c r="S15" s="7"/>
      <c r="X15" s="257" t="s">
        <v>145</v>
      </c>
    </row>
    <row r="16" spans="1:25" ht="15.75" x14ac:dyDescent="0.25">
      <c r="A16" s="7"/>
      <c r="B16" s="15"/>
      <c r="C16" s="35" t="s">
        <v>31</v>
      </c>
      <c r="D16" s="36">
        <f>Calculations!C1</f>
        <v>2012</v>
      </c>
      <c r="E16" s="31"/>
      <c r="F16" s="32"/>
      <c r="G16" s="37" t="s">
        <v>32</v>
      </c>
      <c r="H16" s="38">
        <f>Calculations!S86+Calculations!S107+Calculations!S129+Calculations!S150+Calculations!S172+Calculations!S193+Calculations!S215+Calculations!S236+Calculations!S258+Calculations!S279</f>
        <v>1288.3817183602794</v>
      </c>
      <c r="I16" s="38">
        <f>Calculations!Y86+Calculations!Y107+Calculations!Y129+Calculations!Y150+Calculations!Y172+Calculations!Y193+Calculations!Y215+Calculations!Y236+Calculations!Y258+Calculations!Y279</f>
        <v>9747.3067519756987</v>
      </c>
      <c r="J16" s="38">
        <f>Calculations!AB86+Calculations!AB107+Calculations!AB129+Calculations!AB150+Calculations!AB172+Calculations!AB193+Calculations!AB215+Calculations!AB236+Calculations!AB258+Calculations!AB279</f>
        <v>17583.665283437909</v>
      </c>
      <c r="K16" s="18"/>
      <c r="L16" s="7"/>
      <c r="M16" s="7"/>
      <c r="N16" s="7"/>
      <c r="O16" s="7"/>
      <c r="P16" s="7"/>
      <c r="Q16" s="7"/>
      <c r="R16" s="7"/>
      <c r="S16" s="7"/>
      <c r="X16" s="257" t="s">
        <v>146</v>
      </c>
    </row>
    <row r="17" spans="1:24" ht="15.75" x14ac:dyDescent="0.25">
      <c r="A17" s="7"/>
      <c r="B17" s="15"/>
      <c r="C17" s="35" t="s">
        <v>33</v>
      </c>
      <c r="D17" s="36" t="s">
        <v>270</v>
      </c>
      <c r="E17" s="31"/>
      <c r="F17" s="32"/>
      <c r="G17" s="37" t="s">
        <v>35</v>
      </c>
      <c r="H17" s="38">
        <f>Calculations!AE86+Calculations!AE107+Calculations!AE129+Calculations!AE150+Calculations!AE172+Calculations!AE193+Calculations!AE215+Calculations!AE236+Calculations!AE258+Calculations!AE279</f>
        <v>807.81457348211006</v>
      </c>
      <c r="I17" s="38">
        <f>Calculations!AK86+Calculations!AK107+Calculations!AK129+Calculations!AK150+Calculations!AK172+Calculations!AK193+Calculations!AK215+Calculations!AK236+Calculations!AK258+Calculations!AK279</f>
        <v>6269.917287212088</v>
      </c>
      <c r="J17" s="38">
        <f>Calculations!AN86+Calculations!AN107+Calculations!AN129+Calculations!AN150+Calculations!AN172+Calculations!AN193+Calculations!AN215+Calculations!AN236+Calculations!AN258+Calculations!AN279</f>
        <v>11527.807811480479</v>
      </c>
      <c r="K17" s="18"/>
      <c r="L17" s="7"/>
      <c r="M17" s="7"/>
      <c r="N17" s="7"/>
      <c r="O17" s="7"/>
      <c r="P17" s="7"/>
      <c r="Q17" s="7"/>
      <c r="R17" s="7"/>
      <c r="S17" s="7"/>
      <c r="X17" s="257" t="s">
        <v>147</v>
      </c>
    </row>
    <row r="18" spans="1:24" ht="15.75" x14ac:dyDescent="0.25">
      <c r="A18" s="7"/>
      <c r="B18" s="15"/>
      <c r="C18" s="35" t="s">
        <v>250</v>
      </c>
      <c r="D18" s="39">
        <f>HLOOKUP('III Tool Overview'!$H$6,Baseline_Data_2012!$B$1:$AV$280,Baseline_Data_2012!AW272,FALSE)</f>
        <v>1137320</v>
      </c>
      <c r="E18" s="40"/>
      <c r="F18" s="19"/>
      <c r="K18" s="18"/>
      <c r="L18" s="7"/>
      <c r="M18" s="7"/>
      <c r="N18" s="7"/>
      <c r="O18" s="7"/>
      <c r="P18" s="7"/>
      <c r="Q18" s="7"/>
      <c r="R18" s="7"/>
      <c r="S18" s="7"/>
      <c r="X18" s="257" t="s">
        <v>148</v>
      </c>
    </row>
    <row r="19" spans="1:24" ht="15.75" x14ac:dyDescent="0.25">
      <c r="A19" s="7"/>
      <c r="B19" s="15"/>
      <c r="C19" s="41" t="s">
        <v>36</v>
      </c>
      <c r="D19" s="42">
        <f>HLOOKUP('III Tool Overview'!$H$6,Baseline_Data_2012!$B$1:$AV$280,Baseline_Data_2012!AW273,FALSE)</f>
        <v>421784</v>
      </c>
      <c r="E19" s="40"/>
      <c r="F19" s="19"/>
      <c r="G19" s="33" t="s">
        <v>267</v>
      </c>
      <c r="H19" s="34" t="s">
        <v>28</v>
      </c>
      <c r="I19" s="34" t="s">
        <v>29</v>
      </c>
      <c r="J19" s="34" t="s">
        <v>30</v>
      </c>
      <c r="K19" s="18"/>
      <c r="L19" s="7"/>
      <c r="M19" s="7"/>
      <c r="N19" s="7"/>
      <c r="O19" s="7"/>
      <c r="P19" s="7"/>
      <c r="Q19" s="7"/>
      <c r="R19" s="7"/>
      <c r="S19" s="7"/>
      <c r="X19" s="257" t="s">
        <v>149</v>
      </c>
    </row>
    <row r="20" spans="1:24" ht="15.75" x14ac:dyDescent="0.25">
      <c r="A20" s="7"/>
      <c r="B20" s="15"/>
      <c r="C20" s="41" t="s">
        <v>37</v>
      </c>
      <c r="D20" s="42">
        <f>HLOOKUP('III Tool Overview'!$H$6,Baseline_Data_2012!$B$1:$AV$280,Baseline_Data_2012!AW274,FALSE)</f>
        <v>620109</v>
      </c>
      <c r="E20" s="40"/>
      <c r="F20" s="19"/>
      <c r="G20" s="37" t="s">
        <v>32</v>
      </c>
      <c r="H20" s="38">
        <f>Calculations!S86+Calculations!S107</f>
        <v>1236.8508801982093</v>
      </c>
      <c r="I20" s="38">
        <f>Calculations!Y86+Calculations!Y107</f>
        <v>9325.5026330190049</v>
      </c>
      <c r="J20" s="38">
        <f>Calculations!AB86+Calculations!AB107</f>
        <v>16772.435611809677</v>
      </c>
      <c r="K20" s="18"/>
      <c r="L20" s="7"/>
      <c r="M20" s="7"/>
      <c r="N20" s="7"/>
      <c r="O20" s="7"/>
      <c r="P20" s="7"/>
      <c r="Q20" s="7"/>
      <c r="R20" s="7"/>
      <c r="S20" s="7"/>
      <c r="X20" s="257" t="s">
        <v>150</v>
      </c>
    </row>
    <row r="21" spans="1:24" ht="15.75" x14ac:dyDescent="0.25">
      <c r="A21" s="7"/>
      <c r="B21" s="15"/>
      <c r="E21" s="40"/>
      <c r="F21" s="19"/>
      <c r="G21" s="37" t="s">
        <v>35</v>
      </c>
      <c r="H21" s="38">
        <f>Calculations!AE86+Calculations!AE107</f>
        <v>770.20125347369083</v>
      </c>
      <c r="I21" s="38">
        <f>Calculations!AK86+Calculations!AK107</f>
        <v>5953.279125477573</v>
      </c>
      <c r="J21" s="38">
        <f>Calculations!AN86+Calculations!AN107</f>
        <v>10912.685408013338</v>
      </c>
      <c r="K21" s="18"/>
      <c r="L21" s="7"/>
      <c r="M21" s="7"/>
      <c r="N21" s="7"/>
      <c r="O21" s="7"/>
      <c r="P21" s="7"/>
      <c r="Q21" s="7"/>
      <c r="R21" s="7"/>
      <c r="S21" s="7"/>
      <c r="X21" s="257" t="s">
        <v>151</v>
      </c>
    </row>
    <row r="22" spans="1:24" ht="15.75" x14ac:dyDescent="0.25">
      <c r="A22" s="7"/>
      <c r="B22" s="15"/>
      <c r="C22" s="43" t="s">
        <v>279</v>
      </c>
      <c r="D22" s="44">
        <f>HLOOKUP('III Tool Overview'!$H$6,Baseline_Data_2012!$B$1:$AV$280,Baseline_Data_2012!AW278,FALSE)</f>
        <v>302228</v>
      </c>
      <c r="E22" s="40"/>
      <c r="F22" s="19"/>
      <c r="K22" s="18"/>
      <c r="L22" s="7"/>
      <c r="M22" s="7"/>
      <c r="N22" s="7"/>
      <c r="O22" s="7"/>
      <c r="P22" s="7"/>
      <c r="Q22" s="7"/>
      <c r="R22" s="7"/>
      <c r="S22" s="7"/>
      <c r="X22" s="257" t="s">
        <v>152</v>
      </c>
    </row>
    <row r="23" spans="1:24" ht="15" customHeight="1" x14ac:dyDescent="0.25">
      <c r="A23" s="7"/>
      <c r="B23" s="15"/>
      <c r="C23" s="41" t="s">
        <v>36</v>
      </c>
      <c r="D23" s="46">
        <f>HLOOKUP('III Tool Overview'!$H$6,Baseline_Data_2012!$B$1:$AV$280,Baseline_Data_2012!AW279,FALSE)</f>
        <v>130770</v>
      </c>
      <c r="E23" s="40"/>
      <c r="F23" s="19"/>
      <c r="G23" s="33" t="s">
        <v>38</v>
      </c>
      <c r="H23" s="34" t="s">
        <v>28</v>
      </c>
      <c r="I23" s="34" t="s">
        <v>29</v>
      </c>
      <c r="J23" s="34" t="s">
        <v>30</v>
      </c>
      <c r="K23" s="18"/>
      <c r="L23" s="7"/>
      <c r="M23" s="7"/>
      <c r="N23" s="7"/>
      <c r="O23" s="7"/>
      <c r="P23" s="7"/>
      <c r="Q23" s="7"/>
      <c r="R23" s="7"/>
      <c r="S23" s="7"/>
      <c r="X23" s="257" t="s">
        <v>153</v>
      </c>
    </row>
    <row r="24" spans="1:24" ht="15.75" x14ac:dyDescent="0.25">
      <c r="A24" s="7"/>
      <c r="B24" s="15"/>
      <c r="C24" s="41" t="s">
        <v>37</v>
      </c>
      <c r="D24" s="46">
        <f>HLOOKUP('III Tool Overview'!$H$6,Baseline_Data_2012!$B$1:$AV$280,Baseline_Data_2012!AW280,FALSE)</f>
        <v>184477</v>
      </c>
      <c r="E24" s="40"/>
      <c r="F24" s="19"/>
      <c r="G24" s="37" t="s">
        <v>39</v>
      </c>
      <c r="H24" s="256">
        <f>RII!H20</f>
        <v>3.3171854760508506</v>
      </c>
      <c r="I24" s="256">
        <f>RII!H39</f>
        <v>3.1555282540516463</v>
      </c>
      <c r="J24" s="256">
        <f>RII!H58</f>
        <v>3.0226305443407453</v>
      </c>
      <c r="K24" s="18"/>
      <c r="L24" s="7"/>
      <c r="M24" s="7"/>
      <c r="N24" s="7"/>
      <c r="O24" s="7"/>
      <c r="P24" s="7"/>
      <c r="Q24" s="7"/>
      <c r="R24" s="7"/>
      <c r="S24" s="7"/>
      <c r="X24" s="257" t="s">
        <v>154</v>
      </c>
    </row>
    <row r="25" spans="1:24" ht="15.75" x14ac:dyDescent="0.25">
      <c r="A25" s="7"/>
      <c r="B25" s="15"/>
      <c r="C25" s="207"/>
      <c r="D25" s="207"/>
      <c r="E25" s="40"/>
      <c r="F25" s="19"/>
      <c r="G25" s="37" t="s">
        <v>40</v>
      </c>
      <c r="H25" s="256">
        <f>RII!S20</f>
        <v>3.2993594995555089</v>
      </c>
      <c r="I25" s="256">
        <f>RII!S39</f>
        <v>3.1396959463217029</v>
      </c>
      <c r="J25" s="256">
        <f>RII!S58</f>
        <v>3.0083147307898881</v>
      </c>
      <c r="K25" s="18"/>
      <c r="L25" s="7"/>
      <c r="M25" s="7"/>
      <c r="N25" s="7"/>
      <c r="O25" s="7"/>
      <c r="P25" s="7"/>
      <c r="Q25" s="7"/>
      <c r="R25" s="7"/>
      <c r="S25" s="7"/>
      <c r="X25" s="257" t="s">
        <v>155</v>
      </c>
    </row>
    <row r="26" spans="1:24" ht="15.75" x14ac:dyDescent="0.25">
      <c r="A26" s="7"/>
      <c r="B26" s="15"/>
      <c r="C26" s="207"/>
      <c r="D26" s="207"/>
      <c r="E26" s="40"/>
      <c r="F26" s="19"/>
      <c r="G26" s="45" t="s">
        <v>41</v>
      </c>
      <c r="H26" s="258">
        <f>H25-H24</f>
        <v>-1.7825976495341678E-2</v>
      </c>
      <c r="I26" s="258">
        <f t="shared" ref="I26:J26" si="0">I25-I24</f>
        <v>-1.5832307729943373E-2</v>
      </c>
      <c r="J26" s="258">
        <f t="shared" si="0"/>
        <v>-1.4315813550857204E-2</v>
      </c>
      <c r="K26" s="18"/>
      <c r="L26" s="7"/>
      <c r="M26" s="7"/>
      <c r="N26" s="7"/>
      <c r="O26" s="7"/>
      <c r="P26" s="7"/>
      <c r="Q26" s="7"/>
      <c r="R26" s="7"/>
      <c r="S26" s="7"/>
      <c r="X26" s="257" t="s">
        <v>156</v>
      </c>
    </row>
    <row r="27" spans="1:24" ht="15.75" x14ac:dyDescent="0.25">
      <c r="A27" s="7"/>
      <c r="B27" s="15"/>
      <c r="C27"/>
      <c r="D27" s="207"/>
      <c r="E27" s="40"/>
      <c r="F27" s="19"/>
      <c r="G27" s="37" t="s">
        <v>42</v>
      </c>
      <c r="H27" s="256">
        <f>RII!H77</f>
        <v>2.5791870868493958</v>
      </c>
      <c r="I27" s="256">
        <f>RII!H96</f>
        <v>2.4170200624809888</v>
      </c>
      <c r="J27" s="256">
        <f>RII!H115</f>
        <v>2.2538357341134634</v>
      </c>
      <c r="K27" s="18"/>
      <c r="L27" s="7"/>
      <c r="M27" s="7"/>
      <c r="N27" s="7"/>
      <c r="O27" s="7"/>
      <c r="P27" s="7"/>
      <c r="Q27" s="7"/>
      <c r="R27" s="7"/>
      <c r="S27" s="7"/>
      <c r="X27" s="257" t="s">
        <v>157</v>
      </c>
    </row>
    <row r="28" spans="1:24" ht="15.75" x14ac:dyDescent="0.25">
      <c r="A28" s="7"/>
      <c r="B28" s="15"/>
      <c r="C28" s="207"/>
      <c r="D28" s="207"/>
      <c r="E28" s="40"/>
      <c r="F28" s="19"/>
      <c r="G28" s="37" t="s">
        <v>43</v>
      </c>
      <c r="H28" s="256">
        <f>RII!S77</f>
        <v>2.564585918076939</v>
      </c>
      <c r="I28" s="256">
        <f>RII!S96</f>
        <v>2.4044275965101685</v>
      </c>
      <c r="J28" s="256">
        <f>RII!S115</f>
        <v>2.2429201250240567</v>
      </c>
      <c r="K28" s="18"/>
      <c r="L28" s="7"/>
      <c r="M28" s="7"/>
      <c r="N28" s="7"/>
      <c r="O28" s="7"/>
      <c r="P28" s="7"/>
      <c r="Q28" s="7"/>
      <c r="R28" s="7"/>
      <c r="S28" s="7"/>
      <c r="X28" s="257" t="s">
        <v>158</v>
      </c>
    </row>
    <row r="29" spans="1:24" ht="15.75" x14ac:dyDescent="0.25">
      <c r="A29" s="7"/>
      <c r="B29" s="15"/>
      <c r="C29" s="207"/>
      <c r="D29" s="207"/>
      <c r="E29" s="40"/>
      <c r="F29" s="19"/>
      <c r="G29" s="45" t="s">
        <v>266</v>
      </c>
      <c r="H29" s="258">
        <f>H28-H27</f>
        <v>-1.4601168772456763E-2</v>
      </c>
      <c r="I29" s="258">
        <f t="shared" ref="I29:J29" si="1">I28-I27</f>
        <v>-1.259246597082031E-2</v>
      </c>
      <c r="J29" s="258">
        <f t="shared" si="1"/>
        <v>-1.0915609089406697E-2</v>
      </c>
      <c r="K29" s="18"/>
      <c r="L29" s="7"/>
      <c r="M29" s="7"/>
      <c r="N29" s="7"/>
      <c r="O29" s="7"/>
      <c r="P29" s="7"/>
      <c r="Q29" s="7"/>
      <c r="R29" s="7"/>
      <c r="S29" s="7"/>
      <c r="X29" s="257" t="s">
        <v>159</v>
      </c>
    </row>
    <row r="30" spans="1:24" ht="14.25" customHeight="1" x14ac:dyDescent="0.25">
      <c r="A30" s="7"/>
      <c r="B30" s="15"/>
      <c r="C30" s="207"/>
      <c r="D30" s="207"/>
      <c r="E30" s="40"/>
      <c r="F30" s="19"/>
      <c r="K30" s="18"/>
      <c r="L30" s="7"/>
      <c r="M30" s="7"/>
      <c r="N30" s="7"/>
      <c r="O30" s="7"/>
      <c r="P30" s="7"/>
      <c r="Q30" s="7"/>
      <c r="R30" s="7"/>
      <c r="S30" s="7"/>
      <c r="X30" s="257" t="s">
        <v>160</v>
      </c>
    </row>
    <row r="31" spans="1:24" ht="15.75" x14ac:dyDescent="0.25">
      <c r="A31" s="7"/>
      <c r="B31" s="15"/>
      <c r="C31" s="207"/>
      <c r="D31" s="221"/>
      <c r="E31" s="40"/>
      <c r="F31" s="19"/>
      <c r="G31" s="47" t="s">
        <v>44</v>
      </c>
      <c r="H31" s="34" t="s">
        <v>28</v>
      </c>
      <c r="I31" s="34" t="s">
        <v>29</v>
      </c>
      <c r="J31" s="34" t="s">
        <v>30</v>
      </c>
      <c r="K31" s="18"/>
      <c r="L31" s="7"/>
      <c r="M31" s="7"/>
      <c r="N31" s="7"/>
      <c r="O31" s="7"/>
      <c r="P31" s="7"/>
      <c r="Q31" s="7"/>
      <c r="R31" s="7"/>
      <c r="S31" s="7"/>
      <c r="X31" s="257" t="s">
        <v>161</v>
      </c>
    </row>
    <row r="32" spans="1:24" ht="15.75" x14ac:dyDescent="0.25">
      <c r="A32" s="7"/>
      <c r="B32" s="15"/>
      <c r="C32" s="207"/>
      <c r="D32" s="221"/>
      <c r="E32" s="40"/>
      <c r="F32" s="19"/>
      <c r="G32" s="48" t="s">
        <v>45</v>
      </c>
      <c r="H32" s="220">
        <f>(H17*2445)/1000000</f>
        <v>1.9751066321637591</v>
      </c>
      <c r="I32" s="220">
        <f>(I17*2445)/1000000</f>
        <v>15.329947767233554</v>
      </c>
      <c r="J32" s="220">
        <f>(J17*2445)/1000000</f>
        <v>28.185490099069771</v>
      </c>
      <c r="K32" s="18"/>
      <c r="L32" s="7"/>
      <c r="M32" s="7"/>
      <c r="N32" s="7"/>
      <c r="O32" s="7"/>
      <c r="P32" s="7"/>
      <c r="Q32" s="7"/>
      <c r="R32" s="7"/>
      <c r="S32" s="7"/>
      <c r="X32" s="257" t="s">
        <v>162</v>
      </c>
    </row>
    <row r="33" spans="1:24" ht="15.75" customHeight="1" x14ac:dyDescent="0.25">
      <c r="A33" s="7"/>
      <c r="B33" s="15"/>
      <c r="C33" s="207"/>
      <c r="D33" s="207"/>
      <c r="E33" s="40"/>
      <c r="F33" s="19"/>
      <c r="G33" s="48" t="s">
        <v>46</v>
      </c>
      <c r="H33" s="220">
        <f>(H21*2445)/1000000</f>
        <v>1.883142064743174</v>
      </c>
      <c r="I33" s="220">
        <f t="shared" ref="I33:J33" si="2">(I21*2445)/1000000</f>
        <v>14.555767461792666</v>
      </c>
      <c r="J33" s="220">
        <f t="shared" si="2"/>
        <v>26.681515822592612</v>
      </c>
      <c r="K33" s="228"/>
      <c r="L33" s="7"/>
      <c r="M33" s="7"/>
      <c r="N33" s="7"/>
      <c r="O33" s="7"/>
      <c r="P33" s="7"/>
      <c r="Q33" s="7"/>
      <c r="R33" s="7"/>
      <c r="S33" s="7"/>
      <c r="X33" s="257" t="s">
        <v>163</v>
      </c>
    </row>
    <row r="34" spans="1:24" ht="16.5" customHeight="1" x14ac:dyDescent="0.25">
      <c r="A34" s="7"/>
      <c r="B34" s="15"/>
      <c r="C34" s="207"/>
      <c r="D34" s="219"/>
      <c r="E34" s="40"/>
      <c r="F34" s="19"/>
      <c r="G34" s="49"/>
      <c r="H34" s="49"/>
      <c r="I34" s="49"/>
      <c r="J34" s="49"/>
      <c r="K34" s="18"/>
      <c r="L34" s="7"/>
      <c r="M34" s="7"/>
      <c r="N34" s="7"/>
      <c r="O34" s="7"/>
      <c r="P34" s="7"/>
      <c r="Q34" s="7"/>
      <c r="R34" s="7"/>
      <c r="S34" s="7"/>
      <c r="X34" s="257" t="s">
        <v>164</v>
      </c>
    </row>
    <row r="35" spans="1:24" s="56" customFormat="1" ht="15.75" x14ac:dyDescent="0.25">
      <c r="A35" s="50"/>
      <c r="B35" s="51"/>
      <c r="C35" s="207"/>
      <c r="D35" s="219"/>
      <c r="E35" s="19"/>
      <c r="F35" s="19"/>
      <c r="G35" s="52" t="s">
        <v>47</v>
      </c>
      <c r="H35" s="53"/>
      <c r="I35" s="53"/>
      <c r="J35" s="54"/>
      <c r="K35" s="55"/>
      <c r="L35" s="50"/>
      <c r="M35" s="50"/>
      <c r="N35" s="50"/>
      <c r="O35" s="50"/>
      <c r="P35" s="50"/>
      <c r="Q35" s="50"/>
      <c r="R35" s="50"/>
      <c r="S35" s="50"/>
      <c r="X35" s="257" t="s">
        <v>165</v>
      </c>
    </row>
    <row r="36" spans="1:24" s="56" customFormat="1" ht="33.75" customHeight="1" x14ac:dyDescent="0.25">
      <c r="A36" s="50"/>
      <c r="B36" s="51"/>
      <c r="C36" s="264"/>
      <c r="D36" s="57"/>
      <c r="E36" s="19"/>
      <c r="F36" s="19"/>
      <c r="G36" s="279" t="s">
        <v>262</v>
      </c>
      <c r="H36" s="280"/>
      <c r="I36" s="280"/>
      <c r="J36" s="281"/>
      <c r="K36" s="55"/>
      <c r="L36" s="50"/>
      <c r="M36" s="50"/>
      <c r="N36" s="50"/>
      <c r="O36" s="50"/>
      <c r="P36" s="50"/>
      <c r="Q36" s="50"/>
      <c r="R36" s="50"/>
      <c r="S36" s="50"/>
      <c r="X36" s="257" t="s">
        <v>166</v>
      </c>
    </row>
    <row r="37" spans="1:24" s="56" customFormat="1" ht="16.5" customHeight="1" x14ac:dyDescent="0.25">
      <c r="A37" s="50"/>
      <c r="B37" s="51"/>
      <c r="C37" s="264"/>
      <c r="D37" s="222"/>
      <c r="E37" s="49"/>
      <c r="F37" s="223"/>
      <c r="G37" s="279"/>
      <c r="H37" s="280"/>
      <c r="I37" s="280"/>
      <c r="J37" s="281"/>
      <c r="K37" s="55"/>
      <c r="L37" s="50"/>
      <c r="M37" s="50"/>
      <c r="N37" s="50"/>
      <c r="O37" s="50"/>
      <c r="P37" s="50"/>
      <c r="Q37" s="50"/>
      <c r="R37" s="50"/>
      <c r="S37" s="50"/>
      <c r="X37" s="257" t="s">
        <v>167</v>
      </c>
    </row>
    <row r="38" spans="1:24" s="56" customFormat="1" ht="3.75" customHeight="1" x14ac:dyDescent="0.25">
      <c r="A38" s="50"/>
      <c r="B38" s="51"/>
      <c r="C38" s="264" t="s">
        <v>283</v>
      </c>
      <c r="D38" s="222"/>
      <c r="E38" s="49"/>
      <c r="F38" s="223"/>
      <c r="G38" s="279"/>
      <c r="H38" s="280"/>
      <c r="I38" s="280"/>
      <c r="J38" s="281"/>
      <c r="K38" s="55"/>
      <c r="L38" s="50"/>
      <c r="M38" s="50"/>
      <c r="N38" s="50"/>
      <c r="O38" s="50"/>
      <c r="P38" s="50"/>
      <c r="Q38" s="50"/>
      <c r="R38" s="50"/>
      <c r="S38" s="50"/>
      <c r="X38" s="257" t="s">
        <v>168</v>
      </c>
    </row>
    <row r="39" spans="1:24" s="56" customFormat="1" ht="15" x14ac:dyDescent="0.25">
      <c r="A39" s="50"/>
      <c r="B39" s="13"/>
      <c r="C39" s="264"/>
      <c r="D39" s="265"/>
      <c r="E39" s="265"/>
      <c r="F39" s="265"/>
      <c r="G39" s="267"/>
      <c r="H39" s="267"/>
      <c r="I39" s="267"/>
      <c r="J39" s="267"/>
      <c r="K39" s="55"/>
      <c r="L39" s="50"/>
      <c r="M39" s="50"/>
      <c r="N39" s="50"/>
      <c r="O39" s="50"/>
      <c r="P39" s="50"/>
      <c r="Q39" s="50"/>
      <c r="R39" s="50"/>
      <c r="S39" s="50"/>
      <c r="X39" s="257" t="s">
        <v>169</v>
      </c>
    </row>
    <row r="40" spans="1:24" ht="4.5" customHeight="1" x14ac:dyDescent="0.25">
      <c r="A40" s="7"/>
      <c r="B40" s="13"/>
      <c r="C40" s="58"/>
      <c r="D40" s="265"/>
      <c r="E40" s="265"/>
      <c r="F40" s="265"/>
      <c r="G40" s="265"/>
      <c r="H40" s="265"/>
      <c r="I40" s="265"/>
      <c r="J40" s="265"/>
      <c r="K40" s="55"/>
      <c r="L40" s="7"/>
      <c r="M40" s="7"/>
      <c r="N40" s="7"/>
      <c r="O40" s="7"/>
      <c r="P40" s="7"/>
      <c r="Q40" s="7"/>
      <c r="R40" s="7"/>
      <c r="S40" s="7"/>
      <c r="X40" s="257" t="s">
        <v>170</v>
      </c>
    </row>
    <row r="41" spans="1:24" ht="4.5" customHeight="1" x14ac:dyDescent="0.25">
      <c r="A41" s="7"/>
      <c r="B41" s="13"/>
      <c r="C41" s="58"/>
      <c r="D41" s="265"/>
      <c r="E41" s="265"/>
      <c r="F41" s="265"/>
      <c r="G41" s="265"/>
      <c r="H41" s="265"/>
      <c r="I41" s="265"/>
      <c r="J41" s="265"/>
      <c r="K41" s="55"/>
      <c r="L41" s="7"/>
      <c r="M41" s="7"/>
      <c r="N41" s="7"/>
      <c r="O41" s="7"/>
      <c r="P41" s="7"/>
      <c r="Q41" s="7"/>
      <c r="R41" s="7"/>
      <c r="S41" s="7"/>
      <c r="X41" s="257" t="s">
        <v>171</v>
      </c>
    </row>
    <row r="42" spans="1:24" ht="15" x14ac:dyDescent="0.25">
      <c r="A42" s="7"/>
      <c r="B42" s="13"/>
      <c r="C42" s="58"/>
      <c r="D42" s="265"/>
      <c r="E42" s="265"/>
      <c r="F42" s="265"/>
      <c r="G42" s="265"/>
      <c r="H42" s="265"/>
      <c r="I42" s="265"/>
      <c r="J42" s="265"/>
      <c r="K42" s="14"/>
      <c r="L42" s="7"/>
      <c r="M42" s="7"/>
      <c r="N42" s="7"/>
      <c r="O42" s="7"/>
      <c r="P42" s="7"/>
      <c r="Q42" s="7"/>
      <c r="R42" s="7"/>
      <c r="S42" s="7"/>
      <c r="X42" s="257" t="s">
        <v>172</v>
      </c>
    </row>
    <row r="43" spans="1:24" ht="15" x14ac:dyDescent="0.25">
      <c r="A43" s="7"/>
      <c r="B43" s="13"/>
      <c r="C43" s="58"/>
      <c r="D43" s="265"/>
      <c r="E43" s="265"/>
      <c r="F43" s="265"/>
      <c r="G43" s="265"/>
      <c r="H43" s="265"/>
      <c r="I43" s="265"/>
      <c r="J43" s="265"/>
      <c r="K43" s="14"/>
      <c r="L43" s="7"/>
      <c r="M43" s="7"/>
      <c r="N43" s="7"/>
      <c r="O43" s="7"/>
      <c r="P43" s="7"/>
      <c r="Q43" s="7"/>
      <c r="R43" s="7"/>
      <c r="S43" s="7"/>
      <c r="X43" s="257" t="s">
        <v>173</v>
      </c>
    </row>
    <row r="44" spans="1:24" ht="15" x14ac:dyDescent="0.25">
      <c r="A44" s="7"/>
      <c r="B44" s="13"/>
      <c r="C44" s="58"/>
      <c r="D44" s="265"/>
      <c r="E44" s="265"/>
      <c r="F44" s="265"/>
      <c r="G44" s="265"/>
      <c r="H44" s="265"/>
      <c r="I44" s="265"/>
      <c r="J44" s="265"/>
      <c r="K44" s="14"/>
      <c r="L44" s="7"/>
      <c r="M44" s="7"/>
      <c r="N44" s="7"/>
      <c r="O44" s="7"/>
      <c r="P44" s="7"/>
      <c r="Q44" s="7"/>
      <c r="R44" s="7"/>
      <c r="S44" s="7"/>
      <c r="X44" s="257" t="s">
        <v>174</v>
      </c>
    </row>
    <row r="45" spans="1:24" ht="15" x14ac:dyDescent="0.25">
      <c r="A45" s="7"/>
      <c r="B45" s="13"/>
      <c r="C45" s="58"/>
      <c r="D45" s="265"/>
      <c r="E45" s="265"/>
      <c r="F45" s="265"/>
      <c r="G45" s="265"/>
      <c r="H45" s="265"/>
      <c r="I45" s="265"/>
      <c r="J45" s="265"/>
      <c r="K45" s="14"/>
      <c r="L45" s="7"/>
      <c r="M45" s="7"/>
      <c r="N45" s="7"/>
      <c r="O45" s="7"/>
      <c r="P45" s="7"/>
      <c r="Q45" s="7"/>
      <c r="R45" s="7"/>
      <c r="S45" s="7"/>
      <c r="X45" s="257" t="s">
        <v>175</v>
      </c>
    </row>
    <row r="46" spans="1:24" ht="15" x14ac:dyDescent="0.25">
      <c r="A46" s="7"/>
      <c r="B46" s="13"/>
      <c r="C46" s="58"/>
      <c r="D46" s="265"/>
      <c r="E46" s="265"/>
      <c r="F46" s="265"/>
      <c r="G46" s="265"/>
      <c r="H46" s="265"/>
      <c r="I46" s="265"/>
      <c r="J46" s="265"/>
      <c r="K46" s="14"/>
      <c r="L46" s="7"/>
      <c r="M46" s="7"/>
      <c r="N46" s="7"/>
      <c r="O46" s="7"/>
      <c r="P46" s="7"/>
      <c r="Q46" s="7"/>
      <c r="R46" s="7"/>
      <c r="S46" s="7"/>
      <c r="X46" s="257" t="s">
        <v>176</v>
      </c>
    </row>
    <row r="47" spans="1:24" ht="15" x14ac:dyDescent="0.25">
      <c r="A47" s="7"/>
      <c r="B47" s="13"/>
      <c r="C47" s="58"/>
      <c r="D47" s="265"/>
      <c r="E47" s="265"/>
      <c r="F47" s="265"/>
      <c r="G47" s="265"/>
      <c r="H47" s="265"/>
      <c r="I47" s="265"/>
      <c r="J47" s="265"/>
      <c r="K47" s="14"/>
      <c r="L47" s="7"/>
      <c r="M47" s="7"/>
      <c r="N47" s="7"/>
      <c r="O47" s="7"/>
      <c r="P47" s="7"/>
      <c r="Q47" s="7"/>
      <c r="R47" s="7"/>
      <c r="S47" s="7"/>
      <c r="X47" s="257" t="s">
        <v>177</v>
      </c>
    </row>
    <row r="48" spans="1:24" ht="15.75" thickBot="1" x14ac:dyDescent="0.3">
      <c r="A48" s="7"/>
      <c r="B48" s="225"/>
      <c r="C48" s="226"/>
      <c r="D48" s="266"/>
      <c r="E48" s="266"/>
      <c r="F48" s="266"/>
      <c r="G48" s="266"/>
      <c r="H48" s="266"/>
      <c r="I48" s="266"/>
      <c r="J48" s="266"/>
      <c r="K48" s="227"/>
      <c r="L48" s="7"/>
      <c r="M48" s="7"/>
      <c r="N48" s="7"/>
      <c r="O48" s="7"/>
      <c r="P48" s="7"/>
      <c r="Q48" s="7"/>
      <c r="R48" s="7"/>
      <c r="S48" s="7"/>
      <c r="X48" s="257" t="s">
        <v>178</v>
      </c>
    </row>
    <row r="49" spans="1:24" ht="15.75" thickTop="1" x14ac:dyDescent="0.25">
      <c r="A49" s="7"/>
      <c r="B49" s="7"/>
      <c r="C49" s="7"/>
      <c r="D49" s="7"/>
      <c r="E49" s="7"/>
      <c r="F49" s="7"/>
      <c r="G49" s="7"/>
      <c r="H49" s="7"/>
      <c r="I49" s="7"/>
      <c r="J49" s="7"/>
      <c r="K49" s="7"/>
      <c r="L49" s="7"/>
      <c r="M49" s="7"/>
      <c r="N49" s="7"/>
      <c r="O49" s="7"/>
      <c r="P49" s="7"/>
      <c r="Q49" s="7"/>
      <c r="R49" s="7"/>
      <c r="S49" s="7"/>
      <c r="X49" s="257" t="s">
        <v>179</v>
      </c>
    </row>
    <row r="50" spans="1:24" ht="15" x14ac:dyDescent="0.25">
      <c r="A50" s="7"/>
      <c r="B50" s="7"/>
      <c r="C50" s="7"/>
      <c r="D50" s="7"/>
      <c r="E50" s="7"/>
      <c r="F50" s="7"/>
      <c r="G50" s="7"/>
      <c r="H50" s="7"/>
      <c r="I50" s="7"/>
      <c r="J50" s="7"/>
      <c r="K50" s="7"/>
      <c r="L50" s="7"/>
      <c r="M50" s="7"/>
      <c r="N50" s="7"/>
      <c r="O50" s="7"/>
      <c r="P50" s="7"/>
      <c r="Q50" s="7"/>
      <c r="R50" s="7"/>
      <c r="S50" s="7"/>
      <c r="X50" s="257" t="s">
        <v>180</v>
      </c>
    </row>
    <row r="51" spans="1:24" ht="15" x14ac:dyDescent="0.25">
      <c r="A51" s="7"/>
      <c r="B51" s="7"/>
      <c r="C51" s="7"/>
      <c r="D51" s="7"/>
      <c r="E51" s="7"/>
      <c r="F51" s="7"/>
      <c r="G51" s="7"/>
      <c r="H51" s="7"/>
      <c r="I51" s="7"/>
      <c r="J51" s="7"/>
      <c r="K51" s="7"/>
      <c r="L51" s="7"/>
      <c r="M51" s="7"/>
      <c r="N51" s="7"/>
      <c r="O51" s="7"/>
      <c r="P51" s="7"/>
      <c r="Q51" s="7"/>
      <c r="R51" s="7"/>
      <c r="S51" s="7"/>
      <c r="X51" s="257" t="s">
        <v>181</v>
      </c>
    </row>
    <row r="52" spans="1:24" x14ac:dyDescent="0.2">
      <c r="A52" s="7"/>
      <c r="B52" s="7"/>
      <c r="C52" s="7"/>
      <c r="D52" s="7"/>
      <c r="E52" s="7"/>
      <c r="F52" s="7"/>
      <c r="G52" s="7"/>
      <c r="H52" s="7"/>
      <c r="I52" s="7"/>
      <c r="J52" s="7"/>
      <c r="K52" s="7"/>
      <c r="L52" s="7"/>
      <c r="M52" s="7"/>
      <c r="N52" s="7"/>
      <c r="O52" s="7"/>
      <c r="P52" s="7"/>
      <c r="Q52" s="7"/>
      <c r="R52" s="7"/>
      <c r="S52" s="7"/>
    </row>
    <row r="53" spans="1:24" x14ac:dyDescent="0.2">
      <c r="A53" s="7"/>
      <c r="B53" s="7"/>
      <c r="C53" s="7"/>
      <c r="D53" s="7"/>
      <c r="E53" s="7"/>
      <c r="F53" s="7"/>
      <c r="G53" s="7"/>
      <c r="H53" s="7"/>
      <c r="I53" s="7"/>
      <c r="J53" s="7"/>
      <c r="K53" s="7"/>
      <c r="L53" s="7"/>
      <c r="M53" s="7"/>
      <c r="N53" s="7"/>
      <c r="O53" s="7"/>
      <c r="P53" s="7"/>
      <c r="Q53" s="7"/>
      <c r="R53" s="7"/>
      <c r="S53" s="7"/>
    </row>
    <row r="54" spans="1:24" x14ac:dyDescent="0.2">
      <c r="A54" s="7"/>
      <c r="B54" s="7"/>
      <c r="C54" s="7"/>
      <c r="D54" s="7"/>
      <c r="E54" s="7"/>
      <c r="F54" s="7"/>
      <c r="G54" s="7"/>
      <c r="H54" s="7"/>
      <c r="I54" s="7"/>
      <c r="J54" s="7"/>
      <c r="K54" s="7"/>
      <c r="L54" s="7"/>
      <c r="M54" s="7"/>
      <c r="N54" s="7"/>
      <c r="O54" s="7"/>
      <c r="P54" s="7"/>
      <c r="Q54" s="7"/>
      <c r="R54" s="7"/>
      <c r="S54" s="7"/>
    </row>
    <row r="55" spans="1:24" x14ac:dyDescent="0.2">
      <c r="A55" s="7"/>
      <c r="B55" s="7"/>
      <c r="C55" s="7"/>
      <c r="D55" s="7"/>
      <c r="E55" s="7"/>
      <c r="F55" s="7"/>
      <c r="G55" s="7"/>
      <c r="H55" s="7"/>
      <c r="I55" s="7"/>
      <c r="J55" s="7"/>
      <c r="K55" s="7"/>
      <c r="L55" s="7"/>
      <c r="M55" s="7"/>
      <c r="N55" s="7"/>
      <c r="O55" s="7"/>
      <c r="P55" s="7"/>
      <c r="Q55" s="7"/>
      <c r="R55" s="7"/>
      <c r="S55" s="7"/>
    </row>
    <row r="56" spans="1:24" x14ac:dyDescent="0.2">
      <c r="A56" s="7"/>
      <c r="B56" s="7"/>
      <c r="C56" s="7"/>
      <c r="D56" s="7"/>
      <c r="E56" s="7"/>
      <c r="F56" s="7"/>
      <c r="G56" s="7"/>
      <c r="H56" s="7"/>
      <c r="I56" s="7"/>
      <c r="J56" s="7"/>
      <c r="K56" s="7"/>
      <c r="L56" s="7"/>
      <c r="M56" s="7"/>
      <c r="N56" s="7"/>
      <c r="O56" s="7"/>
      <c r="P56" s="7"/>
      <c r="Q56" s="7"/>
      <c r="R56" s="7"/>
      <c r="S56" s="7"/>
      <c r="X56" s="8" t="s">
        <v>269</v>
      </c>
    </row>
    <row r="57" spans="1:24" ht="15" x14ac:dyDescent="0.25">
      <c r="A57" s="7"/>
      <c r="B57" s="7"/>
      <c r="C57" s="7"/>
      <c r="D57" s="7"/>
      <c r="E57" s="7"/>
      <c r="F57" s="7"/>
      <c r="G57" s="7"/>
      <c r="H57" s="7"/>
      <c r="I57" s="7"/>
      <c r="J57" s="7"/>
      <c r="K57" s="7"/>
      <c r="L57" s="7"/>
      <c r="M57" s="7"/>
      <c r="N57" s="7"/>
      <c r="O57" s="7"/>
      <c r="P57" s="7"/>
      <c r="Q57" s="7"/>
      <c r="R57" s="7"/>
      <c r="S57" s="7"/>
      <c r="X57" s="2" t="s">
        <v>257</v>
      </c>
    </row>
    <row r="58" spans="1:24" ht="15" x14ac:dyDescent="0.25">
      <c r="A58" s="7"/>
      <c r="B58" s="7"/>
      <c r="C58" s="7"/>
      <c r="D58" s="7"/>
      <c r="E58" s="7"/>
      <c r="F58" s="7"/>
      <c r="G58" s="7"/>
      <c r="H58" s="7"/>
      <c r="I58" s="7"/>
      <c r="J58" s="7"/>
      <c r="K58" s="7"/>
      <c r="L58" s="7"/>
      <c r="M58" s="7"/>
      <c r="N58" s="7"/>
      <c r="O58" s="7"/>
      <c r="P58" s="7"/>
      <c r="Q58" s="7"/>
      <c r="R58" s="7"/>
      <c r="S58" s="7"/>
      <c r="X58" s="2" t="s">
        <v>258</v>
      </c>
    </row>
    <row r="59" spans="1:24" ht="15" x14ac:dyDescent="0.25">
      <c r="A59" s="7"/>
      <c r="B59" s="7"/>
      <c r="C59" s="7"/>
      <c r="D59" s="7"/>
      <c r="E59" s="7"/>
      <c r="F59" s="7"/>
      <c r="G59" s="7"/>
      <c r="H59" s="7"/>
      <c r="I59" s="7"/>
      <c r="J59" s="7"/>
      <c r="K59" s="7"/>
      <c r="L59" s="7"/>
      <c r="M59" s="7"/>
      <c r="N59" s="7"/>
      <c r="O59" s="7"/>
      <c r="P59" s="7"/>
      <c r="Q59" s="7"/>
      <c r="R59" s="7"/>
      <c r="S59" s="7"/>
      <c r="X59" s="2" t="s">
        <v>259</v>
      </c>
    </row>
    <row r="60" spans="1:24" ht="15" x14ac:dyDescent="0.25">
      <c r="A60" s="7"/>
      <c r="B60" s="7"/>
      <c r="C60" s="7"/>
      <c r="D60" s="7"/>
      <c r="E60" s="7"/>
      <c r="F60" s="7"/>
      <c r="G60" s="7"/>
      <c r="H60" s="7"/>
      <c r="I60" s="7"/>
      <c r="J60" s="7"/>
      <c r="K60" s="7"/>
      <c r="L60" s="7"/>
      <c r="M60" s="7"/>
      <c r="N60" s="7"/>
      <c r="O60" s="7"/>
      <c r="P60" s="7"/>
      <c r="Q60" s="7"/>
      <c r="R60" s="7"/>
      <c r="S60" s="7"/>
      <c r="X60" s="2" t="s">
        <v>260</v>
      </c>
    </row>
    <row r="61" spans="1:24" ht="15" x14ac:dyDescent="0.25">
      <c r="X61" s="2" t="s">
        <v>261</v>
      </c>
    </row>
  </sheetData>
  <mergeCells count="17">
    <mergeCell ref="D39:J39"/>
    <mergeCell ref="C2:J2"/>
    <mergeCell ref="C3:J4"/>
    <mergeCell ref="I10:J10"/>
    <mergeCell ref="C15:D15"/>
    <mergeCell ref="G36:J38"/>
    <mergeCell ref="I11:J11"/>
    <mergeCell ref="I12:J12"/>
    <mergeCell ref="D45:J45"/>
    <mergeCell ref="D46:J46"/>
    <mergeCell ref="D47:J47"/>
    <mergeCell ref="D48:J48"/>
    <mergeCell ref="D40:J40"/>
    <mergeCell ref="D41:J41"/>
    <mergeCell ref="D42:J42"/>
    <mergeCell ref="D43:J43"/>
    <mergeCell ref="D44:J44"/>
  </mergeCells>
  <dataValidations count="2">
    <dataValidation type="list" allowBlank="1" showInputMessage="1" showErrorMessage="1" sqref="H10">
      <formula1>$X$57:$X$61</formula1>
    </dataValidation>
    <dataValidation type="list" allowBlank="1" showInputMessage="1" showErrorMessage="1" sqref="H6">
      <formula1>$X$5:$X$51</formula1>
    </dataValidation>
  </dataValidations>
  <pageMargins left="0.75" right="0.75" top="1" bottom="1" header="0.5" footer="0.5"/>
  <pageSetup paperSize="9" scale="48"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LookUpData_Pop!$BD$4:$BD$50</xm:f>
          </x14:formula1>
          <xm:sqref>I6:J6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W280"/>
  <sheetViews>
    <sheetView topLeftCell="A258" workbookViewId="0">
      <selection activeCell="D285" sqref="D285"/>
    </sheetView>
  </sheetViews>
  <sheetFormatPr defaultRowHeight="12.75" x14ac:dyDescent="0.2"/>
  <cols>
    <col min="1" max="1" width="22.85546875" style="8" bestFit="1" customWidth="1"/>
    <col min="2" max="16384" width="9.140625" style="8"/>
  </cols>
  <sheetData>
    <row r="1" spans="1:49" ht="64.5" thickBot="1" x14ac:dyDescent="0.25">
      <c r="A1" s="112" t="s">
        <v>184</v>
      </c>
      <c r="B1" s="101" t="s">
        <v>22</v>
      </c>
      <c r="C1" s="101" t="s">
        <v>136</v>
      </c>
      <c r="D1" s="101" t="s">
        <v>137</v>
      </c>
      <c r="E1" s="101" t="s">
        <v>138</v>
      </c>
      <c r="F1" s="101" t="s">
        <v>139</v>
      </c>
      <c r="G1" s="101" t="s">
        <v>140</v>
      </c>
      <c r="H1" s="101" t="s">
        <v>141</v>
      </c>
      <c r="I1" s="101" t="s">
        <v>142</v>
      </c>
      <c r="J1" s="101" t="s">
        <v>143</v>
      </c>
      <c r="K1" s="101" t="s">
        <v>144</v>
      </c>
      <c r="L1" s="101" t="s">
        <v>145</v>
      </c>
      <c r="M1" s="101" t="s">
        <v>146</v>
      </c>
      <c r="N1" s="101" t="s">
        <v>147</v>
      </c>
      <c r="O1" s="101" t="s">
        <v>148</v>
      </c>
      <c r="P1" s="101" t="s">
        <v>149</v>
      </c>
      <c r="Q1" s="102" t="s">
        <v>150</v>
      </c>
      <c r="R1" s="103" t="s">
        <v>151</v>
      </c>
      <c r="S1" s="103" t="s">
        <v>152</v>
      </c>
      <c r="T1" s="103" t="s">
        <v>153</v>
      </c>
      <c r="U1" s="103" t="s">
        <v>154</v>
      </c>
      <c r="V1" s="103" t="s">
        <v>155</v>
      </c>
      <c r="W1" s="103" t="s">
        <v>156</v>
      </c>
      <c r="X1" s="103" t="s">
        <v>157</v>
      </c>
      <c r="Y1" s="103" t="s">
        <v>158</v>
      </c>
      <c r="Z1" s="103" t="s">
        <v>159</v>
      </c>
      <c r="AA1" s="103" t="s">
        <v>160</v>
      </c>
      <c r="AB1" s="103" t="s">
        <v>161</v>
      </c>
      <c r="AC1" s="103" t="s">
        <v>162</v>
      </c>
      <c r="AD1" s="103" t="s">
        <v>163</v>
      </c>
      <c r="AE1" s="103" t="s">
        <v>164</v>
      </c>
      <c r="AF1" s="103" t="s">
        <v>165</v>
      </c>
      <c r="AG1" s="103" t="s">
        <v>166</v>
      </c>
      <c r="AH1" s="103" t="s">
        <v>167</v>
      </c>
      <c r="AI1" s="103" t="s">
        <v>168</v>
      </c>
      <c r="AJ1" s="103" t="s">
        <v>169</v>
      </c>
      <c r="AK1" s="103" t="s">
        <v>170</v>
      </c>
      <c r="AL1" s="103" t="s">
        <v>171</v>
      </c>
      <c r="AM1" s="103" t="s">
        <v>172</v>
      </c>
      <c r="AN1" s="103" t="s">
        <v>173</v>
      </c>
      <c r="AO1" s="103" t="s">
        <v>174</v>
      </c>
      <c r="AP1" s="103" t="s">
        <v>175</v>
      </c>
      <c r="AQ1" s="103" t="s">
        <v>176</v>
      </c>
      <c r="AR1" s="103" t="s">
        <v>177</v>
      </c>
      <c r="AS1" s="103" t="s">
        <v>178</v>
      </c>
      <c r="AT1" s="103" t="s">
        <v>179</v>
      </c>
      <c r="AU1" s="103" t="s">
        <v>180</v>
      </c>
      <c r="AV1" s="104" t="s">
        <v>181</v>
      </c>
      <c r="AW1" s="8">
        <v>1</v>
      </c>
    </row>
    <row r="2" spans="1:49" ht="13.5" thickBot="1" x14ac:dyDescent="0.25">
      <c r="A2" s="112"/>
      <c r="AW2" s="8">
        <v>2</v>
      </c>
    </row>
    <row r="3" spans="1:49" ht="13.5" thickBot="1" x14ac:dyDescent="0.25">
      <c r="A3" s="100" t="s">
        <v>75</v>
      </c>
      <c r="AW3" s="8">
        <v>3</v>
      </c>
    </row>
    <row r="4" spans="1:49" x14ac:dyDescent="0.2">
      <c r="A4" s="105" t="s">
        <v>76</v>
      </c>
      <c r="B4" s="217">
        <f>B11+B18</f>
        <v>5313600</v>
      </c>
      <c r="C4" s="217">
        <f t="shared" ref="C4:AV9" si="0">C11+C18</f>
        <v>373190</v>
      </c>
      <c r="D4" s="217">
        <f t="shared" si="0"/>
        <v>113710</v>
      </c>
      <c r="E4" s="217">
        <f t="shared" si="0"/>
        <v>150830</v>
      </c>
      <c r="F4" s="217">
        <f t="shared" si="0"/>
        <v>366220</v>
      </c>
      <c r="G4" s="217">
        <f t="shared" si="0"/>
        <v>299100</v>
      </c>
      <c r="H4" s="217">
        <f t="shared" si="0"/>
        <v>573420</v>
      </c>
      <c r="I4" s="217">
        <f t="shared" si="0"/>
        <v>1137320</v>
      </c>
      <c r="J4" s="217">
        <f t="shared" si="0"/>
        <v>319810</v>
      </c>
      <c r="K4" s="217">
        <f t="shared" si="0"/>
        <v>652230</v>
      </c>
      <c r="L4" s="217">
        <f t="shared" si="0"/>
        <v>843720</v>
      </c>
      <c r="M4" s="217">
        <f t="shared" si="0"/>
        <v>21530</v>
      </c>
      <c r="N4" s="217">
        <f t="shared" si="0"/>
        <v>23210</v>
      </c>
      <c r="O4" s="217">
        <f t="shared" si="0"/>
        <v>411750</v>
      </c>
      <c r="P4" s="217">
        <f t="shared" si="0"/>
        <v>27560</v>
      </c>
      <c r="Q4" s="217">
        <f t="shared" si="0"/>
        <v>224970</v>
      </c>
      <c r="R4" s="217">
        <f t="shared" si="0"/>
        <v>255540</v>
      </c>
      <c r="S4" s="217">
        <f t="shared" si="0"/>
        <v>116210</v>
      </c>
      <c r="T4" s="217">
        <f t="shared" si="0"/>
        <v>86900</v>
      </c>
      <c r="U4" s="217">
        <f t="shared" si="0"/>
        <v>51280</v>
      </c>
      <c r="V4" s="217">
        <f t="shared" si="0"/>
        <v>150830</v>
      </c>
      <c r="W4" s="217">
        <f t="shared" si="0"/>
        <v>147800</v>
      </c>
      <c r="X4" s="217">
        <f t="shared" si="0"/>
        <v>122720</v>
      </c>
      <c r="Y4" s="217">
        <f t="shared" si="0"/>
        <v>105880</v>
      </c>
      <c r="Z4" s="217">
        <f t="shared" si="0"/>
        <v>100850</v>
      </c>
      <c r="AA4" s="217">
        <f t="shared" si="0"/>
        <v>91030</v>
      </c>
      <c r="AB4" s="217">
        <f t="shared" si="0"/>
        <v>482640</v>
      </c>
      <c r="AC4" s="217">
        <f t="shared" si="0"/>
        <v>27560</v>
      </c>
      <c r="AD4" s="217">
        <f t="shared" si="0"/>
        <v>156800</v>
      </c>
      <c r="AE4" s="217">
        <f t="shared" si="0"/>
        <v>366220</v>
      </c>
      <c r="AF4" s="217">
        <f t="shared" si="0"/>
        <v>595080</v>
      </c>
      <c r="AG4" s="217">
        <f t="shared" si="0"/>
        <v>232910</v>
      </c>
      <c r="AH4" s="217">
        <f t="shared" si="0"/>
        <v>80680</v>
      </c>
      <c r="AI4" s="217">
        <f t="shared" si="0"/>
        <v>84240</v>
      </c>
      <c r="AJ4" s="217">
        <f t="shared" si="0"/>
        <v>92910</v>
      </c>
      <c r="AK4" s="217">
        <f t="shared" si="0"/>
        <v>137560</v>
      </c>
      <c r="AL4" s="217">
        <f t="shared" si="0"/>
        <v>337870</v>
      </c>
      <c r="AM4" s="217">
        <f t="shared" si="0"/>
        <v>21530</v>
      </c>
      <c r="AN4" s="217">
        <f t="shared" si="0"/>
        <v>147740</v>
      </c>
      <c r="AO4" s="217">
        <f t="shared" si="0"/>
        <v>174310</v>
      </c>
      <c r="AP4" s="217">
        <f t="shared" si="0"/>
        <v>113710</v>
      </c>
      <c r="AQ4" s="217">
        <f t="shared" si="0"/>
        <v>23210</v>
      </c>
      <c r="AR4" s="217">
        <f t="shared" si="0"/>
        <v>112910</v>
      </c>
      <c r="AS4" s="217">
        <f t="shared" si="0"/>
        <v>314360</v>
      </c>
      <c r="AT4" s="217">
        <f t="shared" si="0"/>
        <v>91020</v>
      </c>
      <c r="AU4" s="217">
        <f t="shared" si="0"/>
        <v>90340</v>
      </c>
      <c r="AV4" s="217">
        <f t="shared" si="0"/>
        <v>175990</v>
      </c>
      <c r="AW4" s="8">
        <v>4</v>
      </c>
    </row>
    <row r="5" spans="1:49" x14ac:dyDescent="0.2">
      <c r="A5" s="107" t="s">
        <v>78</v>
      </c>
      <c r="B5" s="217">
        <f>B12+B19</f>
        <v>1076082</v>
      </c>
      <c r="C5" s="217">
        <f t="shared" si="0"/>
        <v>106129</v>
      </c>
      <c r="D5" s="217">
        <f t="shared" si="0"/>
        <v>6593</v>
      </c>
      <c r="E5" s="217">
        <f t="shared" si="0"/>
        <v>11471</v>
      </c>
      <c r="F5" s="217">
        <f t="shared" si="0"/>
        <v>67730</v>
      </c>
      <c r="G5" s="217">
        <f t="shared" si="0"/>
        <v>45857</v>
      </c>
      <c r="H5" s="217">
        <f t="shared" si="0"/>
        <v>36050</v>
      </c>
      <c r="I5" s="217">
        <f t="shared" si="0"/>
        <v>421784</v>
      </c>
      <c r="J5" s="217">
        <f t="shared" si="0"/>
        <v>27647</v>
      </c>
      <c r="K5" s="217">
        <f t="shared" si="0"/>
        <v>172315</v>
      </c>
      <c r="L5" s="217">
        <f t="shared" si="0"/>
        <v>107011</v>
      </c>
      <c r="M5" s="217">
        <f t="shared" si="0"/>
        <v>0</v>
      </c>
      <c r="N5" s="217">
        <f t="shared" si="0"/>
        <v>0</v>
      </c>
      <c r="O5" s="217">
        <f t="shared" si="0"/>
        <v>73495</v>
      </c>
      <c r="P5" s="217">
        <f t="shared" si="0"/>
        <v>0</v>
      </c>
      <c r="Q5" s="217">
        <f t="shared" si="0"/>
        <v>30357</v>
      </c>
      <c r="R5" s="217">
        <f t="shared" si="0"/>
        <v>4588</v>
      </c>
      <c r="S5" s="217">
        <f t="shared" si="0"/>
        <v>10531</v>
      </c>
      <c r="T5" s="217">
        <f t="shared" si="0"/>
        <v>7767</v>
      </c>
      <c r="U5" s="217">
        <f t="shared" si="0"/>
        <v>13478</v>
      </c>
      <c r="V5" s="217">
        <f t="shared" si="0"/>
        <v>11471</v>
      </c>
      <c r="W5" s="217">
        <f t="shared" si="0"/>
        <v>54439</v>
      </c>
      <c r="X5" s="217">
        <f t="shared" si="0"/>
        <v>36315</v>
      </c>
      <c r="Y5" s="217">
        <f t="shared" si="0"/>
        <v>4433</v>
      </c>
      <c r="Z5" s="217">
        <f t="shared" si="0"/>
        <v>4962</v>
      </c>
      <c r="AA5" s="217">
        <f t="shared" si="0"/>
        <v>6830</v>
      </c>
      <c r="AB5" s="217">
        <f t="shared" si="0"/>
        <v>65832</v>
      </c>
      <c r="AC5" s="217">
        <f t="shared" si="0"/>
        <v>0</v>
      </c>
      <c r="AD5" s="217">
        <f t="shared" si="0"/>
        <v>23088</v>
      </c>
      <c r="AE5" s="217">
        <f t="shared" si="0"/>
        <v>67730</v>
      </c>
      <c r="AF5" s="217">
        <f t="shared" si="0"/>
        <v>291581</v>
      </c>
      <c r="AG5" s="217">
        <f t="shared" si="0"/>
        <v>19880</v>
      </c>
      <c r="AH5" s="217">
        <f t="shared" si="0"/>
        <v>34829</v>
      </c>
      <c r="AI5" s="217">
        <f t="shared" si="0"/>
        <v>8620</v>
      </c>
      <c r="AJ5" s="217">
        <f t="shared" si="0"/>
        <v>1105</v>
      </c>
      <c r="AK5" s="217">
        <f t="shared" si="0"/>
        <v>50912</v>
      </c>
      <c r="AL5" s="217">
        <f t="shared" si="0"/>
        <v>110413</v>
      </c>
      <c r="AM5" s="217">
        <f t="shared" si="0"/>
        <v>0</v>
      </c>
      <c r="AN5" s="217">
        <f t="shared" si="0"/>
        <v>8525</v>
      </c>
      <c r="AO5" s="217">
        <f t="shared" si="0"/>
        <v>50067</v>
      </c>
      <c r="AP5" s="217">
        <f t="shared" si="0"/>
        <v>6593</v>
      </c>
      <c r="AQ5" s="217">
        <f t="shared" si="0"/>
        <v>0</v>
      </c>
      <c r="AR5" s="217">
        <f t="shared" si="0"/>
        <v>18902</v>
      </c>
      <c r="AS5" s="217">
        <f t="shared" si="0"/>
        <v>61902</v>
      </c>
      <c r="AT5" s="217">
        <f t="shared" si="0"/>
        <v>9291</v>
      </c>
      <c r="AU5" s="217">
        <f t="shared" si="0"/>
        <v>34044</v>
      </c>
      <c r="AV5" s="217">
        <f t="shared" si="0"/>
        <v>27597</v>
      </c>
      <c r="AW5" s="8">
        <v>5</v>
      </c>
    </row>
    <row r="6" spans="1:49" x14ac:dyDescent="0.2">
      <c r="A6" s="107" t="s">
        <v>80</v>
      </c>
      <c r="B6" s="217">
        <f>B13+B20</f>
        <v>1065342</v>
      </c>
      <c r="C6" s="217">
        <f t="shared" si="0"/>
        <v>103370</v>
      </c>
      <c r="D6" s="217">
        <f t="shared" si="0"/>
        <v>17468</v>
      </c>
      <c r="E6" s="217">
        <f t="shared" si="0"/>
        <v>34938</v>
      </c>
      <c r="F6" s="217">
        <f t="shared" si="0"/>
        <v>81378</v>
      </c>
      <c r="G6" s="217">
        <f t="shared" si="0"/>
        <v>70392</v>
      </c>
      <c r="H6" s="217">
        <f t="shared" si="0"/>
        <v>74134</v>
      </c>
      <c r="I6" s="217">
        <f t="shared" si="0"/>
        <v>198325</v>
      </c>
      <c r="J6" s="217">
        <f t="shared" si="0"/>
        <v>62172</v>
      </c>
      <c r="K6" s="217">
        <f t="shared" si="0"/>
        <v>170175</v>
      </c>
      <c r="L6" s="217">
        <f t="shared" si="0"/>
        <v>164673</v>
      </c>
      <c r="M6" s="217">
        <f t="shared" si="0"/>
        <v>4526</v>
      </c>
      <c r="N6" s="217">
        <f t="shared" si="0"/>
        <v>1368</v>
      </c>
      <c r="O6" s="217">
        <f t="shared" si="0"/>
        <v>70570</v>
      </c>
      <c r="P6" s="217">
        <f t="shared" si="0"/>
        <v>11853</v>
      </c>
      <c r="Q6" s="217">
        <f t="shared" si="0"/>
        <v>41595</v>
      </c>
      <c r="R6" s="217">
        <f t="shared" si="0"/>
        <v>21314</v>
      </c>
      <c r="S6" s="217">
        <f t="shared" si="0"/>
        <v>20321</v>
      </c>
      <c r="T6" s="217">
        <f t="shared" si="0"/>
        <v>14946</v>
      </c>
      <c r="U6" s="217">
        <f t="shared" si="0"/>
        <v>9212</v>
      </c>
      <c r="V6" s="217">
        <f t="shared" si="0"/>
        <v>34938</v>
      </c>
      <c r="W6" s="217">
        <f t="shared" si="0"/>
        <v>31462</v>
      </c>
      <c r="X6" s="217">
        <f t="shared" si="0"/>
        <v>38738</v>
      </c>
      <c r="Y6" s="217">
        <f t="shared" si="0"/>
        <v>17407</v>
      </c>
      <c r="Z6" s="217">
        <f t="shared" si="0"/>
        <v>20070</v>
      </c>
      <c r="AA6" s="217">
        <f t="shared" si="0"/>
        <v>8135</v>
      </c>
      <c r="AB6" s="217">
        <f t="shared" si="0"/>
        <v>68377</v>
      </c>
      <c r="AC6" s="217">
        <f t="shared" si="0"/>
        <v>11853</v>
      </c>
      <c r="AD6" s="217">
        <f t="shared" si="0"/>
        <v>42475</v>
      </c>
      <c r="AE6" s="217">
        <f t="shared" si="0"/>
        <v>81378</v>
      </c>
      <c r="AF6" s="217">
        <f t="shared" si="0"/>
        <v>107894</v>
      </c>
      <c r="AG6" s="217">
        <f t="shared" si="0"/>
        <v>47226</v>
      </c>
      <c r="AH6" s="217">
        <f t="shared" si="0"/>
        <v>12321</v>
      </c>
      <c r="AI6" s="217">
        <f t="shared" si="0"/>
        <v>26488</v>
      </c>
      <c r="AJ6" s="217">
        <f t="shared" si="0"/>
        <v>11225</v>
      </c>
      <c r="AK6" s="217">
        <f t="shared" si="0"/>
        <v>30123</v>
      </c>
      <c r="AL6" s="217">
        <f t="shared" si="0"/>
        <v>97135</v>
      </c>
      <c r="AM6" s="217">
        <f t="shared" si="0"/>
        <v>4526</v>
      </c>
      <c r="AN6" s="217">
        <f t="shared" si="0"/>
        <v>18787</v>
      </c>
      <c r="AO6" s="217">
        <f t="shared" si="0"/>
        <v>27350</v>
      </c>
      <c r="AP6" s="217">
        <f t="shared" si="0"/>
        <v>17468</v>
      </c>
      <c r="AQ6" s="217">
        <f t="shared" si="0"/>
        <v>1368</v>
      </c>
      <c r="AR6" s="217">
        <f t="shared" si="0"/>
        <v>34509</v>
      </c>
      <c r="AS6" s="217">
        <f t="shared" si="0"/>
        <v>73040</v>
      </c>
      <c r="AT6" s="217">
        <f t="shared" si="0"/>
        <v>18705</v>
      </c>
      <c r="AU6" s="217">
        <f t="shared" si="0"/>
        <v>25218</v>
      </c>
      <c r="AV6" s="217">
        <f t="shared" si="0"/>
        <v>49738</v>
      </c>
      <c r="AW6" s="8">
        <v>6</v>
      </c>
    </row>
    <row r="7" spans="1:49" x14ac:dyDescent="0.2">
      <c r="A7" s="107" t="s">
        <v>81</v>
      </c>
      <c r="B7" s="217">
        <f t="shared" ref="B7:Q8" si="1">B14+B21</f>
        <v>1073886</v>
      </c>
      <c r="C7" s="217">
        <f t="shared" si="1"/>
        <v>57580</v>
      </c>
      <c r="D7" s="217">
        <f t="shared" si="1"/>
        <v>34499</v>
      </c>
      <c r="E7" s="217">
        <f t="shared" si="1"/>
        <v>58150</v>
      </c>
      <c r="F7" s="217">
        <f t="shared" si="1"/>
        <v>73468</v>
      </c>
      <c r="G7" s="217">
        <f t="shared" si="1"/>
        <v>57383</v>
      </c>
      <c r="H7" s="217">
        <f t="shared" si="1"/>
        <v>126653</v>
      </c>
      <c r="I7" s="217">
        <f t="shared" si="1"/>
        <v>158193</v>
      </c>
      <c r="J7" s="217">
        <f t="shared" si="1"/>
        <v>106230</v>
      </c>
      <c r="K7" s="217">
        <f t="shared" si="1"/>
        <v>140309</v>
      </c>
      <c r="L7" s="217">
        <f t="shared" si="1"/>
        <v>160239</v>
      </c>
      <c r="M7" s="217">
        <f t="shared" si="1"/>
        <v>4253</v>
      </c>
      <c r="N7" s="217">
        <f t="shared" si="1"/>
        <v>9175</v>
      </c>
      <c r="O7" s="217">
        <f t="shared" si="1"/>
        <v>72047</v>
      </c>
      <c r="P7" s="217">
        <f t="shared" si="1"/>
        <v>15707</v>
      </c>
      <c r="Q7" s="217">
        <f t="shared" si="1"/>
        <v>37758</v>
      </c>
      <c r="R7" s="217">
        <f t="shared" si="0"/>
        <v>52614</v>
      </c>
      <c r="S7" s="217">
        <f t="shared" si="0"/>
        <v>25793</v>
      </c>
      <c r="T7" s="217">
        <f t="shared" si="0"/>
        <v>34195</v>
      </c>
      <c r="U7" s="217">
        <f t="shared" si="0"/>
        <v>12628</v>
      </c>
      <c r="V7" s="217">
        <f t="shared" si="0"/>
        <v>58150</v>
      </c>
      <c r="W7" s="217">
        <f t="shared" si="0"/>
        <v>18149</v>
      </c>
      <c r="X7" s="217">
        <f t="shared" si="0"/>
        <v>15518</v>
      </c>
      <c r="Y7" s="217">
        <f t="shared" si="0"/>
        <v>8787</v>
      </c>
      <c r="Z7" s="217">
        <f t="shared" si="0"/>
        <v>25848</v>
      </c>
      <c r="AA7" s="217">
        <f t="shared" si="0"/>
        <v>7380</v>
      </c>
      <c r="AB7" s="217">
        <f t="shared" si="0"/>
        <v>75036</v>
      </c>
      <c r="AC7" s="217">
        <f t="shared" si="0"/>
        <v>15707</v>
      </c>
      <c r="AD7" s="217">
        <f t="shared" si="0"/>
        <v>30589</v>
      </c>
      <c r="AE7" s="217">
        <f t="shared" si="0"/>
        <v>73468</v>
      </c>
      <c r="AF7" s="217">
        <f t="shared" si="0"/>
        <v>76891</v>
      </c>
      <c r="AG7" s="217">
        <f t="shared" si="0"/>
        <v>72035</v>
      </c>
      <c r="AH7" s="217">
        <f t="shared" si="0"/>
        <v>10511</v>
      </c>
      <c r="AI7" s="217">
        <f t="shared" si="0"/>
        <v>17782</v>
      </c>
      <c r="AJ7" s="217">
        <f t="shared" si="0"/>
        <v>36281</v>
      </c>
      <c r="AK7" s="217">
        <f t="shared" si="0"/>
        <v>20236</v>
      </c>
      <c r="AL7" s="217">
        <f t="shared" si="0"/>
        <v>62631</v>
      </c>
      <c r="AM7" s="217">
        <f t="shared" si="0"/>
        <v>4253</v>
      </c>
      <c r="AN7" s="217">
        <f t="shared" si="0"/>
        <v>28105</v>
      </c>
      <c r="AO7" s="217">
        <f t="shared" si="0"/>
        <v>36484</v>
      </c>
      <c r="AP7" s="217">
        <f t="shared" si="0"/>
        <v>34499</v>
      </c>
      <c r="AQ7" s="217">
        <f t="shared" si="0"/>
        <v>9175</v>
      </c>
      <c r="AR7" s="217">
        <f t="shared" si="0"/>
        <v>21826</v>
      </c>
      <c r="AS7" s="217">
        <f t="shared" si="0"/>
        <v>77678</v>
      </c>
      <c r="AT7" s="217">
        <f t="shared" si="0"/>
        <v>14166</v>
      </c>
      <c r="AU7" s="217">
        <f t="shared" si="0"/>
        <v>18140</v>
      </c>
      <c r="AV7" s="217">
        <f t="shared" si="0"/>
        <v>41573</v>
      </c>
      <c r="AW7" s="8">
        <v>7</v>
      </c>
    </row>
    <row r="8" spans="1:49" x14ac:dyDescent="0.2">
      <c r="A8" s="107" t="s">
        <v>82</v>
      </c>
      <c r="B8" s="217">
        <f t="shared" si="1"/>
        <v>1063254</v>
      </c>
      <c r="C8" s="217">
        <f t="shared" si="0"/>
        <v>57543</v>
      </c>
      <c r="D8" s="217">
        <f t="shared" si="0"/>
        <v>48000</v>
      </c>
      <c r="E8" s="217">
        <f t="shared" si="0"/>
        <v>35638</v>
      </c>
      <c r="F8" s="217">
        <f t="shared" si="0"/>
        <v>67672</v>
      </c>
      <c r="G8" s="217">
        <f t="shared" si="0"/>
        <v>65043</v>
      </c>
      <c r="H8" s="217">
        <f t="shared" si="0"/>
        <v>153078</v>
      </c>
      <c r="I8" s="217">
        <f t="shared" si="0"/>
        <v>152770</v>
      </c>
      <c r="J8" s="217">
        <f t="shared" si="0"/>
        <v>95915</v>
      </c>
      <c r="K8" s="217">
        <f t="shared" si="0"/>
        <v>92067</v>
      </c>
      <c r="L8" s="217">
        <f t="shared" si="0"/>
        <v>149112</v>
      </c>
      <c r="M8" s="217">
        <f t="shared" si="0"/>
        <v>12091</v>
      </c>
      <c r="N8" s="217">
        <f t="shared" si="0"/>
        <v>11010</v>
      </c>
      <c r="O8" s="217">
        <f t="shared" si="0"/>
        <v>123315</v>
      </c>
      <c r="P8" s="217">
        <f t="shared" si="0"/>
        <v>0</v>
      </c>
      <c r="Q8" s="217">
        <f t="shared" si="0"/>
        <v>26369</v>
      </c>
      <c r="R8" s="217">
        <f t="shared" si="0"/>
        <v>93637</v>
      </c>
      <c r="S8" s="217">
        <f t="shared" si="0"/>
        <v>43656</v>
      </c>
      <c r="T8" s="217">
        <f t="shared" si="0"/>
        <v>21502</v>
      </c>
      <c r="U8" s="217">
        <f t="shared" si="0"/>
        <v>8966</v>
      </c>
      <c r="V8" s="217">
        <f t="shared" si="0"/>
        <v>35638</v>
      </c>
      <c r="W8" s="217">
        <f t="shared" si="0"/>
        <v>19293</v>
      </c>
      <c r="X8" s="217">
        <f t="shared" si="0"/>
        <v>17333</v>
      </c>
      <c r="Y8" s="217">
        <f t="shared" si="0"/>
        <v>20805</v>
      </c>
      <c r="Z8" s="217">
        <f t="shared" si="0"/>
        <v>32046</v>
      </c>
      <c r="AA8" s="217">
        <f t="shared" si="0"/>
        <v>14942</v>
      </c>
      <c r="AB8" s="217">
        <f t="shared" si="0"/>
        <v>72159</v>
      </c>
      <c r="AC8" s="217">
        <f t="shared" si="0"/>
        <v>0</v>
      </c>
      <c r="AD8" s="217">
        <f t="shared" si="0"/>
        <v>30686</v>
      </c>
      <c r="AE8" s="217">
        <f t="shared" si="0"/>
        <v>67672</v>
      </c>
      <c r="AF8" s="217">
        <f t="shared" si="0"/>
        <v>67014</v>
      </c>
      <c r="AG8" s="217">
        <f t="shared" si="0"/>
        <v>74413</v>
      </c>
      <c r="AH8" s="217">
        <f t="shared" si="0"/>
        <v>13214</v>
      </c>
      <c r="AI8" s="217">
        <f t="shared" si="0"/>
        <v>16903</v>
      </c>
      <c r="AJ8" s="217">
        <f t="shared" si="0"/>
        <v>33072</v>
      </c>
      <c r="AK8" s="217">
        <f t="shared" si="0"/>
        <v>23990</v>
      </c>
      <c r="AL8" s="217">
        <f t="shared" si="0"/>
        <v>39877</v>
      </c>
      <c r="AM8" s="217">
        <f t="shared" si="0"/>
        <v>12091</v>
      </c>
      <c r="AN8" s="217">
        <f t="shared" si="0"/>
        <v>60366</v>
      </c>
      <c r="AO8" s="217">
        <f t="shared" si="0"/>
        <v>28647</v>
      </c>
      <c r="AP8" s="217">
        <f t="shared" si="0"/>
        <v>48000</v>
      </c>
      <c r="AQ8" s="217">
        <f t="shared" si="0"/>
        <v>11010</v>
      </c>
      <c r="AR8" s="217">
        <f t="shared" si="0"/>
        <v>16220</v>
      </c>
      <c r="AS8" s="217">
        <f t="shared" si="0"/>
        <v>52190</v>
      </c>
      <c r="AT8" s="217">
        <f t="shared" si="0"/>
        <v>25391</v>
      </c>
      <c r="AU8" s="217">
        <f t="shared" si="0"/>
        <v>8148</v>
      </c>
      <c r="AV8" s="217">
        <f t="shared" si="0"/>
        <v>28004</v>
      </c>
      <c r="AW8" s="8">
        <v>8</v>
      </c>
    </row>
    <row r="9" spans="1:49" ht="13.5" thickBot="1" x14ac:dyDescent="0.25">
      <c r="A9" s="108" t="s">
        <v>83</v>
      </c>
      <c r="B9" s="217">
        <f>B16+B23</f>
        <v>1035036</v>
      </c>
      <c r="C9" s="217">
        <f t="shared" si="0"/>
        <v>48568</v>
      </c>
      <c r="D9" s="217">
        <f t="shared" si="0"/>
        <v>7150</v>
      </c>
      <c r="E9" s="217">
        <f t="shared" si="0"/>
        <v>10633</v>
      </c>
      <c r="F9" s="217">
        <f t="shared" si="0"/>
        <v>75972</v>
      </c>
      <c r="G9" s="217">
        <f t="shared" si="0"/>
        <v>60425</v>
      </c>
      <c r="H9" s="217">
        <f t="shared" si="0"/>
        <v>183505</v>
      </c>
      <c r="I9" s="217">
        <f t="shared" si="0"/>
        <v>206248</v>
      </c>
      <c r="J9" s="217">
        <f t="shared" si="0"/>
        <v>27846</v>
      </c>
      <c r="K9" s="217">
        <f t="shared" si="0"/>
        <v>77364</v>
      </c>
      <c r="L9" s="217">
        <f t="shared" si="0"/>
        <v>262685</v>
      </c>
      <c r="M9" s="217">
        <f t="shared" si="0"/>
        <v>660</v>
      </c>
      <c r="N9" s="217">
        <f t="shared" si="0"/>
        <v>1657</v>
      </c>
      <c r="O9" s="217">
        <f t="shared" si="0"/>
        <v>72323</v>
      </c>
      <c r="P9" s="217">
        <f t="shared" si="0"/>
        <v>0</v>
      </c>
      <c r="Q9" s="217">
        <f t="shared" si="0"/>
        <v>88891</v>
      </c>
      <c r="R9" s="217">
        <f t="shared" si="0"/>
        <v>83387</v>
      </c>
      <c r="S9" s="217">
        <f t="shared" si="0"/>
        <v>15909</v>
      </c>
      <c r="T9" s="217">
        <f t="shared" si="0"/>
        <v>8490</v>
      </c>
      <c r="U9" s="217">
        <f t="shared" si="0"/>
        <v>6996</v>
      </c>
      <c r="V9" s="217">
        <f t="shared" si="0"/>
        <v>10633</v>
      </c>
      <c r="W9" s="217">
        <f t="shared" si="0"/>
        <v>24457</v>
      </c>
      <c r="X9" s="217">
        <f t="shared" si="0"/>
        <v>14816</v>
      </c>
      <c r="Y9" s="217">
        <f t="shared" si="0"/>
        <v>54448</v>
      </c>
      <c r="Z9" s="217">
        <f t="shared" si="0"/>
        <v>17924</v>
      </c>
      <c r="AA9" s="217">
        <f t="shared" si="0"/>
        <v>53743</v>
      </c>
      <c r="AB9" s="217">
        <f t="shared" si="0"/>
        <v>201236</v>
      </c>
      <c r="AC9" s="217">
        <f t="shared" si="0"/>
        <v>0</v>
      </c>
      <c r="AD9" s="217">
        <f t="shared" si="0"/>
        <v>29962</v>
      </c>
      <c r="AE9" s="217">
        <f t="shared" si="0"/>
        <v>75972</v>
      </c>
      <c r="AF9" s="217">
        <f t="shared" si="0"/>
        <v>51700</v>
      </c>
      <c r="AG9" s="217">
        <f t="shared" si="0"/>
        <v>19356</v>
      </c>
      <c r="AH9" s="217">
        <f t="shared" si="0"/>
        <v>9805</v>
      </c>
      <c r="AI9" s="217">
        <f t="shared" si="0"/>
        <v>14447</v>
      </c>
      <c r="AJ9" s="217">
        <f t="shared" si="0"/>
        <v>11227</v>
      </c>
      <c r="AK9" s="217">
        <f t="shared" si="0"/>
        <v>12299</v>
      </c>
      <c r="AL9" s="217">
        <f t="shared" si="0"/>
        <v>27814</v>
      </c>
      <c r="AM9" s="217">
        <f t="shared" si="0"/>
        <v>660</v>
      </c>
      <c r="AN9" s="217">
        <f t="shared" si="0"/>
        <v>31957</v>
      </c>
      <c r="AO9" s="217">
        <f t="shared" si="0"/>
        <v>31762</v>
      </c>
      <c r="AP9" s="217">
        <f t="shared" si="0"/>
        <v>7150</v>
      </c>
      <c r="AQ9" s="217">
        <f t="shared" ref="AQ9:AV9" si="2">AQ16+AQ23</f>
        <v>1657</v>
      </c>
      <c r="AR9" s="217">
        <f t="shared" si="2"/>
        <v>21453</v>
      </c>
      <c r="AS9" s="217">
        <f t="shared" si="2"/>
        <v>49550</v>
      </c>
      <c r="AT9" s="217">
        <f t="shared" si="2"/>
        <v>23467</v>
      </c>
      <c r="AU9" s="217">
        <f t="shared" si="2"/>
        <v>4790</v>
      </c>
      <c r="AV9" s="217">
        <f t="shared" si="2"/>
        <v>29078</v>
      </c>
      <c r="AW9" s="8">
        <v>9</v>
      </c>
    </row>
    <row r="10" spans="1:49" ht="13.5" thickBot="1" x14ac:dyDescent="0.25">
      <c r="A10" s="109" t="s">
        <v>84</v>
      </c>
      <c r="AW10" s="8">
        <v>10</v>
      </c>
    </row>
    <row r="11" spans="1:49" x14ac:dyDescent="0.2">
      <c r="A11" s="107" t="s">
        <v>85</v>
      </c>
      <c r="B11" s="216">
        <f>SUM(B25:B44)</f>
        <v>2577140</v>
      </c>
      <c r="C11" s="216">
        <f t="shared" ref="C11:AV11" si="3">SUM(C25:C44)</f>
        <v>178654</v>
      </c>
      <c r="D11" s="216">
        <f t="shared" si="3"/>
        <v>55179</v>
      </c>
      <c r="E11" s="216">
        <f t="shared" si="3"/>
        <v>73206</v>
      </c>
      <c r="F11" s="216">
        <f t="shared" si="3"/>
        <v>177448</v>
      </c>
      <c r="G11" s="216">
        <f t="shared" si="3"/>
        <v>145353</v>
      </c>
      <c r="H11" s="216">
        <f t="shared" si="3"/>
        <v>283622</v>
      </c>
      <c r="I11" s="216">
        <f t="shared" si="3"/>
        <v>546961</v>
      </c>
      <c r="J11" s="216">
        <f t="shared" si="3"/>
        <v>156214</v>
      </c>
      <c r="K11" s="216">
        <f t="shared" si="3"/>
        <v>314535</v>
      </c>
      <c r="L11" s="216">
        <f t="shared" si="3"/>
        <v>410312</v>
      </c>
      <c r="M11" s="216">
        <f t="shared" si="3"/>
        <v>10693</v>
      </c>
      <c r="N11" s="216">
        <f t="shared" si="3"/>
        <v>11771</v>
      </c>
      <c r="O11" s="216">
        <f t="shared" si="3"/>
        <v>199589</v>
      </c>
      <c r="P11" s="216">
        <f t="shared" si="3"/>
        <v>13603</v>
      </c>
      <c r="Q11" s="216">
        <f t="shared" si="3"/>
        <v>111301</v>
      </c>
      <c r="R11" s="216">
        <f t="shared" si="3"/>
        <v>126725</v>
      </c>
      <c r="S11" s="216">
        <f t="shared" si="3"/>
        <v>56456</v>
      </c>
      <c r="T11" s="216">
        <f t="shared" si="3"/>
        <v>42184</v>
      </c>
      <c r="U11" s="216">
        <f t="shared" si="3"/>
        <v>25093</v>
      </c>
      <c r="V11" s="216">
        <f t="shared" si="3"/>
        <v>73206</v>
      </c>
      <c r="W11" s="216">
        <f t="shared" si="3"/>
        <v>71096</v>
      </c>
      <c r="X11" s="216">
        <f t="shared" si="3"/>
        <v>59419</v>
      </c>
      <c r="Y11" s="216">
        <f t="shared" si="3"/>
        <v>51270</v>
      </c>
      <c r="Z11" s="216">
        <f t="shared" si="3"/>
        <v>48315</v>
      </c>
      <c r="AA11" s="216">
        <f t="shared" si="3"/>
        <v>43361</v>
      </c>
      <c r="AB11" s="216">
        <f t="shared" si="3"/>
        <v>235183</v>
      </c>
      <c r="AC11" s="216">
        <f t="shared" si="3"/>
        <v>13603</v>
      </c>
      <c r="AD11" s="216">
        <f t="shared" si="3"/>
        <v>76547</v>
      </c>
      <c r="AE11" s="216">
        <f t="shared" si="3"/>
        <v>177448</v>
      </c>
      <c r="AF11" s="216">
        <f t="shared" si="3"/>
        <v>286906</v>
      </c>
      <c r="AG11" s="216">
        <f t="shared" si="3"/>
        <v>114030</v>
      </c>
      <c r="AH11" s="216">
        <f t="shared" si="3"/>
        <v>38580</v>
      </c>
      <c r="AI11" s="216">
        <f t="shared" si="3"/>
        <v>40607</v>
      </c>
      <c r="AJ11" s="216">
        <f t="shared" si="3"/>
        <v>45596</v>
      </c>
      <c r="AK11" s="216">
        <f t="shared" si="3"/>
        <v>65417</v>
      </c>
      <c r="AL11" s="216">
        <f t="shared" si="3"/>
        <v>163399</v>
      </c>
      <c r="AM11" s="216">
        <f t="shared" si="3"/>
        <v>10693</v>
      </c>
      <c r="AN11" s="216">
        <f t="shared" si="3"/>
        <v>72037</v>
      </c>
      <c r="AO11" s="216">
        <f t="shared" si="3"/>
        <v>83793</v>
      </c>
      <c r="AP11" s="216">
        <f t="shared" si="3"/>
        <v>55179</v>
      </c>
      <c r="AQ11" s="216">
        <f t="shared" si="3"/>
        <v>11771</v>
      </c>
      <c r="AR11" s="216">
        <f t="shared" si="3"/>
        <v>53818</v>
      </c>
      <c r="AS11" s="216">
        <f t="shared" si="3"/>
        <v>151136</v>
      </c>
      <c r="AT11" s="216">
        <f t="shared" si="3"/>
        <v>43713</v>
      </c>
      <c r="AU11" s="216">
        <f t="shared" si="3"/>
        <v>43051</v>
      </c>
      <c r="AV11" s="216">
        <f t="shared" si="3"/>
        <v>86207</v>
      </c>
      <c r="AW11" s="8">
        <v>11</v>
      </c>
    </row>
    <row r="12" spans="1:49" x14ac:dyDescent="0.2">
      <c r="A12" s="107" t="s">
        <v>78</v>
      </c>
      <c r="B12" s="217">
        <f>SUM(B66:B85)</f>
        <v>514542</v>
      </c>
      <c r="C12" s="217">
        <f t="shared" ref="C12:AV12" si="4">SUM(C66:C85)</f>
        <v>50443</v>
      </c>
      <c r="D12" s="217">
        <f t="shared" si="4"/>
        <v>3158</v>
      </c>
      <c r="E12" s="217">
        <f t="shared" si="4"/>
        <v>5523</v>
      </c>
      <c r="F12" s="217">
        <f t="shared" si="4"/>
        <v>32711</v>
      </c>
      <c r="G12" s="217">
        <f t="shared" si="4"/>
        <v>22080</v>
      </c>
      <c r="H12" s="217">
        <f t="shared" si="4"/>
        <v>17755</v>
      </c>
      <c r="I12" s="217">
        <f t="shared" si="4"/>
        <v>199875</v>
      </c>
      <c r="J12" s="217">
        <f t="shared" si="4"/>
        <v>13455</v>
      </c>
      <c r="K12" s="217">
        <f t="shared" si="4"/>
        <v>82410</v>
      </c>
      <c r="L12" s="217">
        <f t="shared" si="4"/>
        <v>51725</v>
      </c>
      <c r="M12" s="217">
        <f t="shared" si="4"/>
        <v>0</v>
      </c>
      <c r="N12" s="217">
        <f t="shared" si="4"/>
        <v>0</v>
      </c>
      <c r="O12" s="217">
        <f t="shared" si="4"/>
        <v>35407</v>
      </c>
      <c r="P12" s="217">
        <f t="shared" si="4"/>
        <v>0</v>
      </c>
      <c r="Q12" s="217">
        <f t="shared" si="4"/>
        <v>14810</v>
      </c>
      <c r="R12" s="217">
        <f t="shared" si="4"/>
        <v>2384</v>
      </c>
      <c r="S12" s="217">
        <f t="shared" si="4"/>
        <v>5048</v>
      </c>
      <c r="T12" s="217">
        <f t="shared" si="4"/>
        <v>3794</v>
      </c>
      <c r="U12" s="217">
        <f t="shared" si="4"/>
        <v>6487</v>
      </c>
      <c r="V12" s="217">
        <f t="shared" si="4"/>
        <v>5523</v>
      </c>
      <c r="W12" s="217">
        <f t="shared" si="4"/>
        <v>26226</v>
      </c>
      <c r="X12" s="217">
        <f t="shared" si="4"/>
        <v>17382</v>
      </c>
      <c r="Y12" s="217">
        <f t="shared" si="4"/>
        <v>2118</v>
      </c>
      <c r="Z12" s="217">
        <f t="shared" si="4"/>
        <v>2396</v>
      </c>
      <c r="AA12" s="217">
        <f t="shared" si="4"/>
        <v>3139</v>
      </c>
      <c r="AB12" s="217">
        <f t="shared" si="4"/>
        <v>31941</v>
      </c>
      <c r="AC12" s="217">
        <f t="shared" si="4"/>
        <v>0</v>
      </c>
      <c r="AD12" s="217">
        <f t="shared" si="4"/>
        <v>11174</v>
      </c>
      <c r="AE12" s="217">
        <f t="shared" si="4"/>
        <v>32711</v>
      </c>
      <c r="AF12" s="217">
        <f t="shared" si="4"/>
        <v>138465</v>
      </c>
      <c r="AG12" s="217">
        <f t="shared" si="4"/>
        <v>9661</v>
      </c>
      <c r="AH12" s="217">
        <f t="shared" si="4"/>
        <v>16590</v>
      </c>
      <c r="AI12" s="217">
        <f t="shared" si="4"/>
        <v>4134</v>
      </c>
      <c r="AJ12" s="217">
        <f t="shared" si="4"/>
        <v>561</v>
      </c>
      <c r="AK12" s="217">
        <f t="shared" si="4"/>
        <v>23997</v>
      </c>
      <c r="AL12" s="217">
        <f t="shared" si="4"/>
        <v>53001</v>
      </c>
      <c r="AM12" s="217">
        <f t="shared" si="4"/>
        <v>0</v>
      </c>
      <c r="AN12" s="217">
        <f t="shared" si="4"/>
        <v>4133</v>
      </c>
      <c r="AO12" s="217">
        <f t="shared" si="4"/>
        <v>23679</v>
      </c>
      <c r="AP12" s="217">
        <f t="shared" si="4"/>
        <v>3158</v>
      </c>
      <c r="AQ12" s="217">
        <f t="shared" si="4"/>
        <v>0</v>
      </c>
      <c r="AR12" s="217">
        <f t="shared" si="4"/>
        <v>9064</v>
      </c>
      <c r="AS12" s="217">
        <f t="shared" si="4"/>
        <v>29409</v>
      </c>
      <c r="AT12" s="217">
        <f t="shared" si="4"/>
        <v>4419</v>
      </c>
      <c r="AU12" s="217">
        <f t="shared" si="4"/>
        <v>15884</v>
      </c>
      <c r="AV12" s="217">
        <f t="shared" si="4"/>
        <v>13254</v>
      </c>
      <c r="AW12" s="8">
        <v>12</v>
      </c>
    </row>
    <row r="13" spans="1:49" x14ac:dyDescent="0.2">
      <c r="A13" s="107" t="s">
        <v>80</v>
      </c>
      <c r="B13" s="217">
        <f>SUM(B107:B126)</f>
        <v>514954</v>
      </c>
      <c r="C13" s="217">
        <f t="shared" ref="C13:AV13" si="5">SUM(C107:C126)</f>
        <v>49006</v>
      </c>
      <c r="D13" s="217">
        <f t="shared" si="5"/>
        <v>8428</v>
      </c>
      <c r="E13" s="217">
        <f t="shared" si="5"/>
        <v>16775</v>
      </c>
      <c r="F13" s="217">
        <f t="shared" si="5"/>
        <v>39383</v>
      </c>
      <c r="G13" s="217">
        <f t="shared" si="5"/>
        <v>33898</v>
      </c>
      <c r="H13" s="217">
        <f t="shared" si="5"/>
        <v>36286</v>
      </c>
      <c r="I13" s="217">
        <f t="shared" si="5"/>
        <v>96493</v>
      </c>
      <c r="J13" s="217">
        <f t="shared" si="5"/>
        <v>29904</v>
      </c>
      <c r="K13" s="217">
        <f t="shared" si="5"/>
        <v>81719</v>
      </c>
      <c r="L13" s="217">
        <f t="shared" si="5"/>
        <v>79787</v>
      </c>
      <c r="M13" s="217">
        <f t="shared" si="5"/>
        <v>2245</v>
      </c>
      <c r="N13" s="217">
        <f t="shared" si="5"/>
        <v>702</v>
      </c>
      <c r="O13" s="217">
        <f t="shared" si="5"/>
        <v>34514</v>
      </c>
      <c r="P13" s="217">
        <f t="shared" si="5"/>
        <v>5814</v>
      </c>
      <c r="Q13" s="217">
        <f t="shared" si="5"/>
        <v>20619</v>
      </c>
      <c r="R13" s="217">
        <f t="shared" si="5"/>
        <v>10424</v>
      </c>
      <c r="S13" s="217">
        <f t="shared" si="5"/>
        <v>9753</v>
      </c>
      <c r="T13" s="217">
        <f t="shared" si="5"/>
        <v>7109</v>
      </c>
      <c r="U13" s="217">
        <f t="shared" si="5"/>
        <v>4445</v>
      </c>
      <c r="V13" s="217">
        <f t="shared" si="5"/>
        <v>16775</v>
      </c>
      <c r="W13" s="217">
        <f t="shared" si="5"/>
        <v>15304</v>
      </c>
      <c r="X13" s="217">
        <f t="shared" si="5"/>
        <v>18559</v>
      </c>
      <c r="Y13" s="217">
        <f t="shared" si="5"/>
        <v>8242</v>
      </c>
      <c r="Z13" s="217">
        <f t="shared" si="5"/>
        <v>9458</v>
      </c>
      <c r="AA13" s="217">
        <f t="shared" si="5"/>
        <v>3815</v>
      </c>
      <c r="AB13" s="217">
        <f t="shared" si="5"/>
        <v>33503</v>
      </c>
      <c r="AC13" s="217">
        <f t="shared" si="5"/>
        <v>5814</v>
      </c>
      <c r="AD13" s="217">
        <f t="shared" si="5"/>
        <v>20518</v>
      </c>
      <c r="AE13" s="217">
        <f t="shared" si="5"/>
        <v>39383</v>
      </c>
      <c r="AF13" s="217">
        <f t="shared" si="5"/>
        <v>53444</v>
      </c>
      <c r="AG13" s="217">
        <f t="shared" si="5"/>
        <v>22795</v>
      </c>
      <c r="AH13" s="217">
        <f t="shared" si="5"/>
        <v>5977</v>
      </c>
      <c r="AI13" s="217">
        <f t="shared" si="5"/>
        <v>12675</v>
      </c>
      <c r="AJ13" s="217">
        <f t="shared" si="5"/>
        <v>5243</v>
      </c>
      <c r="AK13" s="217">
        <f t="shared" si="5"/>
        <v>14149</v>
      </c>
      <c r="AL13" s="217">
        <f t="shared" si="5"/>
        <v>46777</v>
      </c>
      <c r="AM13" s="217">
        <f t="shared" si="5"/>
        <v>2245</v>
      </c>
      <c r="AN13" s="217">
        <f t="shared" si="5"/>
        <v>9457</v>
      </c>
      <c r="AO13" s="217">
        <f t="shared" si="5"/>
        <v>13009</v>
      </c>
      <c r="AP13" s="217">
        <f t="shared" si="5"/>
        <v>8428</v>
      </c>
      <c r="AQ13" s="217">
        <f t="shared" si="5"/>
        <v>702</v>
      </c>
      <c r="AR13" s="217">
        <f t="shared" si="5"/>
        <v>16298</v>
      </c>
      <c r="AS13" s="217">
        <f t="shared" si="5"/>
        <v>34942</v>
      </c>
      <c r="AT13" s="217">
        <f t="shared" si="5"/>
        <v>8935</v>
      </c>
      <c r="AU13" s="217">
        <f t="shared" si="5"/>
        <v>12006</v>
      </c>
      <c r="AV13" s="217">
        <f t="shared" si="5"/>
        <v>24151</v>
      </c>
      <c r="AW13" s="8">
        <v>13</v>
      </c>
    </row>
    <row r="14" spans="1:49" x14ac:dyDescent="0.2">
      <c r="A14" s="107" t="s">
        <v>81</v>
      </c>
      <c r="B14" s="217">
        <f>SUM(B148:B167)</f>
        <v>525433</v>
      </c>
      <c r="C14" s="217">
        <f t="shared" ref="C14:AV14" si="6">SUM(C148:C167)</f>
        <v>28108</v>
      </c>
      <c r="D14" s="217">
        <f t="shared" si="6"/>
        <v>16896</v>
      </c>
      <c r="E14" s="217">
        <f t="shared" si="6"/>
        <v>28323</v>
      </c>
      <c r="F14" s="217">
        <f t="shared" si="6"/>
        <v>35729</v>
      </c>
      <c r="G14" s="217">
        <f t="shared" si="6"/>
        <v>28191</v>
      </c>
      <c r="H14" s="217">
        <f t="shared" si="6"/>
        <v>62407</v>
      </c>
      <c r="I14" s="217">
        <f t="shared" si="6"/>
        <v>77297</v>
      </c>
      <c r="J14" s="217">
        <f t="shared" si="6"/>
        <v>52233</v>
      </c>
      <c r="K14" s="217">
        <f t="shared" si="6"/>
        <v>67839</v>
      </c>
      <c r="L14" s="217">
        <f t="shared" si="6"/>
        <v>78941</v>
      </c>
      <c r="M14" s="217">
        <f t="shared" si="6"/>
        <v>2109</v>
      </c>
      <c r="N14" s="217">
        <f t="shared" si="6"/>
        <v>4654</v>
      </c>
      <c r="O14" s="217">
        <f t="shared" si="6"/>
        <v>34917</v>
      </c>
      <c r="P14" s="217">
        <f t="shared" si="6"/>
        <v>7789</v>
      </c>
      <c r="Q14" s="217">
        <f t="shared" si="6"/>
        <v>18800</v>
      </c>
      <c r="R14" s="217">
        <f t="shared" si="6"/>
        <v>25883</v>
      </c>
      <c r="S14" s="217">
        <f t="shared" si="6"/>
        <v>12583</v>
      </c>
      <c r="T14" s="217">
        <f t="shared" si="6"/>
        <v>16498</v>
      </c>
      <c r="U14" s="217">
        <f t="shared" si="6"/>
        <v>6429</v>
      </c>
      <c r="V14" s="217">
        <f t="shared" si="6"/>
        <v>28323</v>
      </c>
      <c r="W14" s="217">
        <f t="shared" si="6"/>
        <v>8732</v>
      </c>
      <c r="X14" s="217">
        <f t="shared" si="6"/>
        <v>7836</v>
      </c>
      <c r="Y14" s="217">
        <f t="shared" si="6"/>
        <v>4506</v>
      </c>
      <c r="Z14" s="217">
        <f t="shared" si="6"/>
        <v>12241</v>
      </c>
      <c r="AA14" s="217">
        <f t="shared" si="6"/>
        <v>3514</v>
      </c>
      <c r="AB14" s="217">
        <f t="shared" si="6"/>
        <v>37550</v>
      </c>
      <c r="AC14" s="217">
        <f t="shared" si="6"/>
        <v>7789</v>
      </c>
      <c r="AD14" s="217">
        <f t="shared" si="6"/>
        <v>14958</v>
      </c>
      <c r="AE14" s="217">
        <f t="shared" si="6"/>
        <v>35729</v>
      </c>
      <c r="AF14" s="217">
        <f t="shared" si="6"/>
        <v>37737</v>
      </c>
      <c r="AG14" s="217">
        <f t="shared" si="6"/>
        <v>35735</v>
      </c>
      <c r="AH14" s="217">
        <f t="shared" si="6"/>
        <v>5008</v>
      </c>
      <c r="AI14" s="217">
        <f t="shared" si="6"/>
        <v>8490</v>
      </c>
      <c r="AJ14" s="217">
        <f t="shared" si="6"/>
        <v>17724</v>
      </c>
      <c r="AK14" s="217">
        <f t="shared" si="6"/>
        <v>9685</v>
      </c>
      <c r="AL14" s="217">
        <f t="shared" si="6"/>
        <v>30428</v>
      </c>
      <c r="AM14" s="217">
        <f t="shared" si="6"/>
        <v>2109</v>
      </c>
      <c r="AN14" s="217">
        <f t="shared" si="6"/>
        <v>13602</v>
      </c>
      <c r="AO14" s="217">
        <f t="shared" si="6"/>
        <v>17728</v>
      </c>
      <c r="AP14" s="217">
        <f t="shared" si="6"/>
        <v>16896</v>
      </c>
      <c r="AQ14" s="217">
        <f t="shared" si="6"/>
        <v>4654</v>
      </c>
      <c r="AR14" s="217">
        <f t="shared" si="6"/>
        <v>10587</v>
      </c>
      <c r="AS14" s="217">
        <f t="shared" si="6"/>
        <v>37411</v>
      </c>
      <c r="AT14" s="217">
        <f t="shared" si="6"/>
        <v>6804</v>
      </c>
      <c r="AU14" s="217">
        <f t="shared" si="6"/>
        <v>8804</v>
      </c>
      <c r="AV14" s="217">
        <f t="shared" si="6"/>
        <v>20660</v>
      </c>
      <c r="AW14" s="8">
        <v>14</v>
      </c>
    </row>
    <row r="15" spans="1:49" x14ac:dyDescent="0.2">
      <c r="A15" s="107" t="s">
        <v>82</v>
      </c>
      <c r="B15" s="217">
        <f>SUM(B189:B208)</f>
        <v>518750</v>
      </c>
      <c r="C15" s="217">
        <f t="shared" ref="C15:AV15" si="7">SUM(C189:C208)</f>
        <v>27723</v>
      </c>
      <c r="D15" s="217">
        <f t="shared" si="7"/>
        <v>23238</v>
      </c>
      <c r="E15" s="217">
        <f t="shared" si="7"/>
        <v>17459</v>
      </c>
      <c r="F15" s="217">
        <f t="shared" si="7"/>
        <v>32779</v>
      </c>
      <c r="G15" s="217">
        <f t="shared" si="7"/>
        <v>31613</v>
      </c>
      <c r="H15" s="217">
        <f t="shared" si="7"/>
        <v>75845</v>
      </c>
      <c r="I15" s="217">
        <f t="shared" si="7"/>
        <v>73566</v>
      </c>
      <c r="J15" s="217">
        <f t="shared" si="7"/>
        <v>47055</v>
      </c>
      <c r="K15" s="217">
        <f t="shared" si="7"/>
        <v>44906</v>
      </c>
      <c r="L15" s="217">
        <f t="shared" si="7"/>
        <v>72686</v>
      </c>
      <c r="M15" s="217">
        <f t="shared" si="7"/>
        <v>6015</v>
      </c>
      <c r="N15" s="217">
        <f t="shared" si="7"/>
        <v>5575</v>
      </c>
      <c r="O15" s="217">
        <f t="shared" si="7"/>
        <v>60290</v>
      </c>
      <c r="P15" s="217">
        <f t="shared" si="7"/>
        <v>0</v>
      </c>
      <c r="Q15" s="217">
        <f t="shared" si="7"/>
        <v>13023</v>
      </c>
      <c r="R15" s="217">
        <f t="shared" si="7"/>
        <v>46578</v>
      </c>
      <c r="S15" s="217">
        <f t="shared" si="7"/>
        <v>21482</v>
      </c>
      <c r="T15" s="217">
        <f t="shared" si="7"/>
        <v>10487</v>
      </c>
      <c r="U15" s="217">
        <f t="shared" si="7"/>
        <v>4375</v>
      </c>
      <c r="V15" s="217">
        <f t="shared" si="7"/>
        <v>17459</v>
      </c>
      <c r="W15" s="217">
        <f t="shared" si="7"/>
        <v>9210</v>
      </c>
      <c r="X15" s="217">
        <f t="shared" si="7"/>
        <v>8439</v>
      </c>
      <c r="Y15" s="217">
        <f t="shared" si="7"/>
        <v>9987</v>
      </c>
      <c r="Z15" s="217">
        <f t="shared" si="7"/>
        <v>15579</v>
      </c>
      <c r="AA15" s="217">
        <f t="shared" si="7"/>
        <v>7082</v>
      </c>
      <c r="AB15" s="217">
        <f t="shared" si="7"/>
        <v>35200</v>
      </c>
      <c r="AC15" s="217">
        <f t="shared" si="7"/>
        <v>0</v>
      </c>
      <c r="AD15" s="217">
        <f t="shared" si="7"/>
        <v>14985</v>
      </c>
      <c r="AE15" s="217">
        <f t="shared" si="7"/>
        <v>32779</v>
      </c>
      <c r="AF15" s="217">
        <f t="shared" si="7"/>
        <v>32464</v>
      </c>
      <c r="AG15" s="217">
        <f t="shared" si="7"/>
        <v>36568</v>
      </c>
      <c r="AH15" s="217">
        <f t="shared" si="7"/>
        <v>6227</v>
      </c>
      <c r="AI15" s="217">
        <f t="shared" si="7"/>
        <v>8261</v>
      </c>
      <c r="AJ15" s="217">
        <f t="shared" si="7"/>
        <v>16244</v>
      </c>
      <c r="AK15" s="217">
        <f t="shared" si="7"/>
        <v>11641</v>
      </c>
      <c r="AL15" s="217">
        <f t="shared" si="7"/>
        <v>19491</v>
      </c>
      <c r="AM15" s="217">
        <f t="shared" si="7"/>
        <v>6015</v>
      </c>
      <c r="AN15" s="217">
        <f t="shared" si="7"/>
        <v>29598</v>
      </c>
      <c r="AO15" s="217">
        <f t="shared" si="7"/>
        <v>13822</v>
      </c>
      <c r="AP15" s="217">
        <f t="shared" si="7"/>
        <v>23238</v>
      </c>
      <c r="AQ15" s="217">
        <f t="shared" si="7"/>
        <v>5575</v>
      </c>
      <c r="AR15" s="217">
        <f t="shared" si="7"/>
        <v>7643</v>
      </c>
      <c r="AS15" s="217">
        <f t="shared" si="7"/>
        <v>25415</v>
      </c>
      <c r="AT15" s="217">
        <f t="shared" si="7"/>
        <v>12253</v>
      </c>
      <c r="AU15" s="217">
        <f t="shared" si="7"/>
        <v>3984</v>
      </c>
      <c r="AV15" s="217">
        <f t="shared" si="7"/>
        <v>13646</v>
      </c>
      <c r="AW15" s="8">
        <v>15</v>
      </c>
    </row>
    <row r="16" spans="1:49" ht="13.5" thickBot="1" x14ac:dyDescent="0.25">
      <c r="A16" s="108" t="s">
        <v>83</v>
      </c>
      <c r="B16" s="217">
        <f>SUM(B230:B249)</f>
        <v>503461</v>
      </c>
      <c r="C16" s="217">
        <f t="shared" ref="C16:AV16" si="8">SUM(C230:C249)</f>
        <v>23374</v>
      </c>
      <c r="D16" s="217">
        <f t="shared" si="8"/>
        <v>3459</v>
      </c>
      <c r="E16" s="217">
        <f t="shared" si="8"/>
        <v>5126</v>
      </c>
      <c r="F16" s="217">
        <f t="shared" si="8"/>
        <v>36846</v>
      </c>
      <c r="G16" s="217">
        <f t="shared" si="8"/>
        <v>29571</v>
      </c>
      <c r="H16" s="217">
        <f t="shared" si="8"/>
        <v>91329</v>
      </c>
      <c r="I16" s="217">
        <f t="shared" si="8"/>
        <v>99730</v>
      </c>
      <c r="J16" s="217">
        <f t="shared" si="8"/>
        <v>13567</v>
      </c>
      <c r="K16" s="217">
        <f t="shared" si="8"/>
        <v>37661</v>
      </c>
      <c r="L16" s="217">
        <f t="shared" si="8"/>
        <v>127173</v>
      </c>
      <c r="M16" s="217">
        <f t="shared" si="8"/>
        <v>324</v>
      </c>
      <c r="N16" s="217">
        <f t="shared" si="8"/>
        <v>840</v>
      </c>
      <c r="O16" s="217">
        <f t="shared" si="8"/>
        <v>34461</v>
      </c>
      <c r="P16" s="217">
        <f t="shared" si="8"/>
        <v>0</v>
      </c>
      <c r="Q16" s="217">
        <f t="shared" si="8"/>
        <v>44049</v>
      </c>
      <c r="R16" s="217">
        <f t="shared" si="8"/>
        <v>41456</v>
      </c>
      <c r="S16" s="217">
        <f t="shared" si="8"/>
        <v>7590</v>
      </c>
      <c r="T16" s="217">
        <f t="shared" si="8"/>
        <v>4296</v>
      </c>
      <c r="U16" s="217">
        <f t="shared" si="8"/>
        <v>3357</v>
      </c>
      <c r="V16" s="217">
        <f t="shared" si="8"/>
        <v>5126</v>
      </c>
      <c r="W16" s="217">
        <f t="shared" si="8"/>
        <v>11624</v>
      </c>
      <c r="X16" s="217">
        <f t="shared" si="8"/>
        <v>7203</v>
      </c>
      <c r="Y16" s="217">
        <f t="shared" si="8"/>
        <v>26417</v>
      </c>
      <c r="Z16" s="217">
        <f t="shared" si="8"/>
        <v>8641</v>
      </c>
      <c r="AA16" s="217">
        <f t="shared" si="8"/>
        <v>25811</v>
      </c>
      <c r="AB16" s="217">
        <f t="shared" si="8"/>
        <v>96989</v>
      </c>
      <c r="AC16" s="217">
        <f t="shared" si="8"/>
        <v>0</v>
      </c>
      <c r="AD16" s="217">
        <f t="shared" si="8"/>
        <v>14912</v>
      </c>
      <c r="AE16" s="217">
        <f t="shared" si="8"/>
        <v>36846</v>
      </c>
      <c r="AF16" s="217">
        <f t="shared" si="8"/>
        <v>24796</v>
      </c>
      <c r="AG16" s="217">
        <f t="shared" si="8"/>
        <v>9271</v>
      </c>
      <c r="AH16" s="217">
        <f t="shared" si="8"/>
        <v>4778</v>
      </c>
      <c r="AI16" s="217">
        <f t="shared" si="8"/>
        <v>7047</v>
      </c>
      <c r="AJ16" s="217">
        <f t="shared" si="8"/>
        <v>5824</v>
      </c>
      <c r="AK16" s="217">
        <f t="shared" si="8"/>
        <v>5945</v>
      </c>
      <c r="AL16" s="217">
        <f t="shared" si="8"/>
        <v>13702</v>
      </c>
      <c r="AM16" s="217">
        <f t="shared" si="8"/>
        <v>324</v>
      </c>
      <c r="AN16" s="217">
        <f t="shared" si="8"/>
        <v>15247</v>
      </c>
      <c r="AO16" s="217">
        <f t="shared" si="8"/>
        <v>15555</v>
      </c>
      <c r="AP16" s="217">
        <f t="shared" si="8"/>
        <v>3459</v>
      </c>
      <c r="AQ16" s="217">
        <f t="shared" si="8"/>
        <v>840</v>
      </c>
      <c r="AR16" s="217">
        <f t="shared" si="8"/>
        <v>10226</v>
      </c>
      <c r="AS16" s="217">
        <f t="shared" si="8"/>
        <v>23959</v>
      </c>
      <c r="AT16" s="217">
        <f t="shared" si="8"/>
        <v>11302</v>
      </c>
      <c r="AU16" s="217">
        <f t="shared" si="8"/>
        <v>2373</v>
      </c>
      <c r="AV16" s="217">
        <f t="shared" si="8"/>
        <v>14496</v>
      </c>
      <c r="AW16" s="8">
        <v>16</v>
      </c>
    </row>
    <row r="17" spans="1:49" ht="13.5" thickBot="1" x14ac:dyDescent="0.25">
      <c r="A17" s="109" t="s">
        <v>86</v>
      </c>
      <c r="AW17" s="8">
        <v>17</v>
      </c>
    </row>
    <row r="18" spans="1:49" x14ac:dyDescent="0.2">
      <c r="A18" s="107" t="s">
        <v>87</v>
      </c>
      <c r="B18" s="216">
        <f>SUM(B45:B64)</f>
        <v>2736460</v>
      </c>
      <c r="C18" s="216">
        <f t="shared" ref="C18:AV18" si="9">SUM(C45:C64)</f>
        <v>194536</v>
      </c>
      <c r="D18" s="216">
        <f t="shared" si="9"/>
        <v>58531</v>
      </c>
      <c r="E18" s="216">
        <f t="shared" si="9"/>
        <v>77624</v>
      </c>
      <c r="F18" s="216">
        <f t="shared" si="9"/>
        <v>188772</v>
      </c>
      <c r="G18" s="216">
        <f t="shared" si="9"/>
        <v>153747</v>
      </c>
      <c r="H18" s="216">
        <f t="shared" si="9"/>
        <v>289798</v>
      </c>
      <c r="I18" s="216">
        <f t="shared" si="9"/>
        <v>590359</v>
      </c>
      <c r="J18" s="216">
        <f t="shared" si="9"/>
        <v>163596</v>
      </c>
      <c r="K18" s="216">
        <f t="shared" si="9"/>
        <v>337695</v>
      </c>
      <c r="L18" s="216">
        <f t="shared" si="9"/>
        <v>433408</v>
      </c>
      <c r="M18" s="216">
        <f t="shared" si="9"/>
        <v>10837</v>
      </c>
      <c r="N18" s="216">
        <f t="shared" si="9"/>
        <v>11439</v>
      </c>
      <c r="O18" s="216">
        <f t="shared" si="9"/>
        <v>212161</v>
      </c>
      <c r="P18" s="216">
        <f t="shared" si="9"/>
        <v>13957</v>
      </c>
      <c r="Q18" s="216">
        <f t="shared" si="9"/>
        <v>113669</v>
      </c>
      <c r="R18" s="216">
        <f t="shared" si="9"/>
        <v>128815</v>
      </c>
      <c r="S18" s="216">
        <f t="shared" si="9"/>
        <v>59754</v>
      </c>
      <c r="T18" s="216">
        <f t="shared" si="9"/>
        <v>44716</v>
      </c>
      <c r="U18" s="216">
        <f t="shared" si="9"/>
        <v>26187</v>
      </c>
      <c r="V18" s="216">
        <f t="shared" si="9"/>
        <v>77624</v>
      </c>
      <c r="W18" s="216">
        <f t="shared" si="9"/>
        <v>76704</v>
      </c>
      <c r="X18" s="216">
        <f t="shared" si="9"/>
        <v>63301</v>
      </c>
      <c r="Y18" s="216">
        <f t="shared" si="9"/>
        <v>54610</v>
      </c>
      <c r="Z18" s="216">
        <f t="shared" si="9"/>
        <v>52535</v>
      </c>
      <c r="AA18" s="216">
        <f t="shared" si="9"/>
        <v>47669</v>
      </c>
      <c r="AB18" s="216">
        <f t="shared" si="9"/>
        <v>247457</v>
      </c>
      <c r="AC18" s="216">
        <f t="shared" si="9"/>
        <v>13957</v>
      </c>
      <c r="AD18" s="216">
        <f t="shared" si="9"/>
        <v>80253</v>
      </c>
      <c r="AE18" s="216">
        <f t="shared" si="9"/>
        <v>188772</v>
      </c>
      <c r="AF18" s="216">
        <f t="shared" si="9"/>
        <v>308174</v>
      </c>
      <c r="AG18" s="216">
        <f t="shared" si="9"/>
        <v>118880</v>
      </c>
      <c r="AH18" s="216">
        <f t="shared" si="9"/>
        <v>42100</v>
      </c>
      <c r="AI18" s="216">
        <f t="shared" si="9"/>
        <v>43633</v>
      </c>
      <c r="AJ18" s="216">
        <f t="shared" si="9"/>
        <v>47314</v>
      </c>
      <c r="AK18" s="216">
        <f t="shared" si="9"/>
        <v>72143</v>
      </c>
      <c r="AL18" s="216">
        <f t="shared" si="9"/>
        <v>174471</v>
      </c>
      <c r="AM18" s="216">
        <f t="shared" si="9"/>
        <v>10837</v>
      </c>
      <c r="AN18" s="216">
        <f t="shared" si="9"/>
        <v>75703</v>
      </c>
      <c r="AO18" s="216">
        <f t="shared" si="9"/>
        <v>90517</v>
      </c>
      <c r="AP18" s="216">
        <f t="shared" si="9"/>
        <v>58531</v>
      </c>
      <c r="AQ18" s="216">
        <f t="shared" si="9"/>
        <v>11439</v>
      </c>
      <c r="AR18" s="216">
        <f t="shared" si="9"/>
        <v>59092</v>
      </c>
      <c r="AS18" s="216">
        <f t="shared" si="9"/>
        <v>163224</v>
      </c>
      <c r="AT18" s="216">
        <f t="shared" si="9"/>
        <v>47307</v>
      </c>
      <c r="AU18" s="216">
        <f t="shared" si="9"/>
        <v>47289</v>
      </c>
      <c r="AV18" s="216">
        <f t="shared" si="9"/>
        <v>89783</v>
      </c>
      <c r="AW18" s="8">
        <v>18</v>
      </c>
    </row>
    <row r="19" spans="1:49" x14ac:dyDescent="0.2">
      <c r="A19" s="107" t="s">
        <v>78</v>
      </c>
      <c r="B19" s="217">
        <f>SUM(B86:B105)</f>
        <v>561540</v>
      </c>
      <c r="C19" s="217">
        <f t="shared" ref="C19:AV19" si="10">SUM(C86:C105)</f>
        <v>55686</v>
      </c>
      <c r="D19" s="217">
        <f t="shared" si="10"/>
        <v>3435</v>
      </c>
      <c r="E19" s="217">
        <f t="shared" si="10"/>
        <v>5948</v>
      </c>
      <c r="F19" s="217">
        <f t="shared" si="10"/>
        <v>35019</v>
      </c>
      <c r="G19" s="217">
        <f t="shared" si="10"/>
        <v>23777</v>
      </c>
      <c r="H19" s="217">
        <f t="shared" si="10"/>
        <v>18295</v>
      </c>
      <c r="I19" s="217">
        <f t="shared" si="10"/>
        <v>221909</v>
      </c>
      <c r="J19" s="217">
        <f t="shared" si="10"/>
        <v>14192</v>
      </c>
      <c r="K19" s="217">
        <f t="shared" si="10"/>
        <v>89905</v>
      </c>
      <c r="L19" s="217">
        <f t="shared" si="10"/>
        <v>55286</v>
      </c>
      <c r="M19" s="217">
        <f t="shared" si="10"/>
        <v>0</v>
      </c>
      <c r="N19" s="217">
        <f t="shared" si="10"/>
        <v>0</v>
      </c>
      <c r="O19" s="217">
        <f t="shared" si="10"/>
        <v>38088</v>
      </c>
      <c r="P19" s="217">
        <f t="shared" si="10"/>
        <v>0</v>
      </c>
      <c r="Q19" s="217">
        <f t="shared" si="10"/>
        <v>15547</v>
      </c>
      <c r="R19" s="217">
        <f t="shared" si="10"/>
        <v>2204</v>
      </c>
      <c r="S19" s="217">
        <f t="shared" si="10"/>
        <v>5483</v>
      </c>
      <c r="T19" s="217">
        <f t="shared" si="10"/>
        <v>3973</v>
      </c>
      <c r="U19" s="217">
        <f t="shared" si="10"/>
        <v>6991</v>
      </c>
      <c r="V19" s="217">
        <f t="shared" si="10"/>
        <v>5948</v>
      </c>
      <c r="W19" s="217">
        <f t="shared" si="10"/>
        <v>28213</v>
      </c>
      <c r="X19" s="217">
        <f t="shared" si="10"/>
        <v>18933</v>
      </c>
      <c r="Y19" s="217">
        <f t="shared" si="10"/>
        <v>2315</v>
      </c>
      <c r="Z19" s="217">
        <f t="shared" si="10"/>
        <v>2566</v>
      </c>
      <c r="AA19" s="217">
        <f t="shared" si="10"/>
        <v>3691</v>
      </c>
      <c r="AB19" s="217">
        <f t="shared" si="10"/>
        <v>33891</v>
      </c>
      <c r="AC19" s="217">
        <f t="shared" si="10"/>
        <v>0</v>
      </c>
      <c r="AD19" s="217">
        <f t="shared" si="10"/>
        <v>11914</v>
      </c>
      <c r="AE19" s="217">
        <f t="shared" si="10"/>
        <v>35019</v>
      </c>
      <c r="AF19" s="217">
        <f t="shared" si="10"/>
        <v>153116</v>
      </c>
      <c r="AG19" s="217">
        <f t="shared" si="10"/>
        <v>10219</v>
      </c>
      <c r="AH19" s="217">
        <f t="shared" si="10"/>
        <v>18239</v>
      </c>
      <c r="AI19" s="217">
        <f t="shared" si="10"/>
        <v>4486</v>
      </c>
      <c r="AJ19" s="217">
        <f t="shared" si="10"/>
        <v>544</v>
      </c>
      <c r="AK19" s="217">
        <f t="shared" si="10"/>
        <v>26915</v>
      </c>
      <c r="AL19" s="217">
        <f t="shared" si="10"/>
        <v>57412</v>
      </c>
      <c r="AM19" s="217">
        <f t="shared" si="10"/>
        <v>0</v>
      </c>
      <c r="AN19" s="217">
        <f t="shared" si="10"/>
        <v>4392</v>
      </c>
      <c r="AO19" s="217">
        <f t="shared" si="10"/>
        <v>26388</v>
      </c>
      <c r="AP19" s="217">
        <f t="shared" si="10"/>
        <v>3435</v>
      </c>
      <c r="AQ19" s="217">
        <f t="shared" si="10"/>
        <v>0</v>
      </c>
      <c r="AR19" s="217">
        <f t="shared" si="10"/>
        <v>9838</v>
      </c>
      <c r="AS19" s="217">
        <f t="shared" si="10"/>
        <v>32493</v>
      </c>
      <c r="AT19" s="217">
        <f t="shared" si="10"/>
        <v>4872</v>
      </c>
      <c r="AU19" s="217">
        <f t="shared" si="10"/>
        <v>18160</v>
      </c>
      <c r="AV19" s="217">
        <f t="shared" si="10"/>
        <v>14343</v>
      </c>
      <c r="AW19" s="8">
        <v>19</v>
      </c>
    </row>
    <row r="20" spans="1:49" x14ac:dyDescent="0.2">
      <c r="A20" s="107" t="s">
        <v>80</v>
      </c>
      <c r="B20" s="217">
        <f>SUM(B127:B146)</f>
        <v>550388</v>
      </c>
      <c r="C20" s="217">
        <f t="shared" ref="C20:AV20" si="11">SUM(C127:C146)</f>
        <v>54364</v>
      </c>
      <c r="D20" s="217">
        <f t="shared" si="11"/>
        <v>9040</v>
      </c>
      <c r="E20" s="217">
        <f t="shared" si="11"/>
        <v>18163</v>
      </c>
      <c r="F20" s="217">
        <f t="shared" si="11"/>
        <v>41995</v>
      </c>
      <c r="G20" s="217">
        <f t="shared" si="11"/>
        <v>36494</v>
      </c>
      <c r="H20" s="217">
        <f t="shared" si="11"/>
        <v>37848</v>
      </c>
      <c r="I20" s="217">
        <f t="shared" si="11"/>
        <v>101832</v>
      </c>
      <c r="J20" s="217">
        <f t="shared" si="11"/>
        <v>32268</v>
      </c>
      <c r="K20" s="217">
        <f t="shared" si="11"/>
        <v>88456</v>
      </c>
      <c r="L20" s="217">
        <f t="shared" si="11"/>
        <v>84886</v>
      </c>
      <c r="M20" s="217">
        <f t="shared" si="11"/>
        <v>2281</v>
      </c>
      <c r="N20" s="217">
        <f t="shared" si="11"/>
        <v>666</v>
      </c>
      <c r="O20" s="217">
        <f t="shared" si="11"/>
        <v>36056</v>
      </c>
      <c r="P20" s="217">
        <f t="shared" si="11"/>
        <v>6039</v>
      </c>
      <c r="Q20" s="217">
        <f t="shared" si="11"/>
        <v>20976</v>
      </c>
      <c r="R20" s="217">
        <f t="shared" si="11"/>
        <v>10890</v>
      </c>
      <c r="S20" s="217">
        <f t="shared" si="11"/>
        <v>10568</v>
      </c>
      <c r="T20" s="217">
        <f t="shared" si="11"/>
        <v>7837</v>
      </c>
      <c r="U20" s="217">
        <f t="shared" si="11"/>
        <v>4767</v>
      </c>
      <c r="V20" s="217">
        <f t="shared" si="11"/>
        <v>18163</v>
      </c>
      <c r="W20" s="217">
        <f t="shared" si="11"/>
        <v>16158</v>
      </c>
      <c r="X20" s="217">
        <f t="shared" si="11"/>
        <v>20179</v>
      </c>
      <c r="Y20" s="217">
        <f t="shared" si="11"/>
        <v>9165</v>
      </c>
      <c r="Z20" s="217">
        <f t="shared" si="11"/>
        <v>10612</v>
      </c>
      <c r="AA20" s="217">
        <f t="shared" si="11"/>
        <v>4320</v>
      </c>
      <c r="AB20" s="217">
        <f t="shared" si="11"/>
        <v>34874</v>
      </c>
      <c r="AC20" s="217">
        <f t="shared" si="11"/>
        <v>6039</v>
      </c>
      <c r="AD20" s="217">
        <f t="shared" si="11"/>
        <v>21957</v>
      </c>
      <c r="AE20" s="217">
        <f t="shared" si="11"/>
        <v>41995</v>
      </c>
      <c r="AF20" s="217">
        <f t="shared" si="11"/>
        <v>54450</v>
      </c>
      <c r="AG20" s="217">
        <f t="shared" si="11"/>
        <v>24431</v>
      </c>
      <c r="AH20" s="217">
        <f t="shared" si="11"/>
        <v>6344</v>
      </c>
      <c r="AI20" s="217">
        <f t="shared" si="11"/>
        <v>13813</v>
      </c>
      <c r="AJ20" s="217">
        <f t="shared" si="11"/>
        <v>5982</v>
      </c>
      <c r="AK20" s="217">
        <f t="shared" si="11"/>
        <v>15974</v>
      </c>
      <c r="AL20" s="217">
        <f t="shared" si="11"/>
        <v>50358</v>
      </c>
      <c r="AM20" s="217">
        <f t="shared" si="11"/>
        <v>2281</v>
      </c>
      <c r="AN20" s="217">
        <f t="shared" si="11"/>
        <v>9330</v>
      </c>
      <c r="AO20" s="217">
        <f t="shared" si="11"/>
        <v>14341</v>
      </c>
      <c r="AP20" s="217">
        <f t="shared" si="11"/>
        <v>9040</v>
      </c>
      <c r="AQ20" s="217">
        <f t="shared" si="11"/>
        <v>666</v>
      </c>
      <c r="AR20" s="217">
        <f t="shared" si="11"/>
        <v>18211</v>
      </c>
      <c r="AS20" s="217">
        <f t="shared" si="11"/>
        <v>38098</v>
      </c>
      <c r="AT20" s="217">
        <f t="shared" si="11"/>
        <v>9770</v>
      </c>
      <c r="AU20" s="217">
        <f t="shared" si="11"/>
        <v>13212</v>
      </c>
      <c r="AV20" s="217">
        <f t="shared" si="11"/>
        <v>25587</v>
      </c>
      <c r="AW20" s="8">
        <v>20</v>
      </c>
    </row>
    <row r="21" spans="1:49" x14ac:dyDescent="0.2">
      <c r="A21" s="107" t="s">
        <v>81</v>
      </c>
      <c r="B21" s="217">
        <f>SUM(B168:B187)</f>
        <v>548453</v>
      </c>
      <c r="C21" s="217">
        <f t="shared" ref="C21:AV21" si="12">SUM(C168:C187)</f>
        <v>29472</v>
      </c>
      <c r="D21" s="217">
        <f t="shared" si="12"/>
        <v>17603</v>
      </c>
      <c r="E21" s="217">
        <f t="shared" si="12"/>
        <v>29827</v>
      </c>
      <c r="F21" s="217">
        <f t="shared" si="12"/>
        <v>37739</v>
      </c>
      <c r="G21" s="217">
        <f t="shared" si="12"/>
        <v>29192</v>
      </c>
      <c r="H21" s="217">
        <f t="shared" si="12"/>
        <v>64246</v>
      </c>
      <c r="I21" s="217">
        <f t="shared" si="12"/>
        <v>80896</v>
      </c>
      <c r="J21" s="217">
        <f t="shared" si="12"/>
        <v>53997</v>
      </c>
      <c r="K21" s="217">
        <f t="shared" si="12"/>
        <v>72470</v>
      </c>
      <c r="L21" s="217">
        <f t="shared" si="12"/>
        <v>81298</v>
      </c>
      <c r="M21" s="217">
        <f t="shared" si="12"/>
        <v>2144</v>
      </c>
      <c r="N21" s="217">
        <f t="shared" si="12"/>
        <v>4521</v>
      </c>
      <c r="O21" s="217">
        <f t="shared" si="12"/>
        <v>37130</v>
      </c>
      <c r="P21" s="217">
        <f t="shared" si="12"/>
        <v>7918</v>
      </c>
      <c r="Q21" s="217">
        <f t="shared" si="12"/>
        <v>18958</v>
      </c>
      <c r="R21" s="217">
        <f t="shared" si="12"/>
        <v>26731</v>
      </c>
      <c r="S21" s="217">
        <f t="shared" si="12"/>
        <v>13210</v>
      </c>
      <c r="T21" s="217">
        <f t="shared" si="12"/>
        <v>17697</v>
      </c>
      <c r="U21" s="217">
        <f t="shared" si="12"/>
        <v>6199</v>
      </c>
      <c r="V21" s="217">
        <f t="shared" si="12"/>
        <v>29827</v>
      </c>
      <c r="W21" s="217">
        <f t="shared" si="12"/>
        <v>9417</v>
      </c>
      <c r="X21" s="217">
        <f t="shared" si="12"/>
        <v>7682</v>
      </c>
      <c r="Y21" s="217">
        <f t="shared" si="12"/>
        <v>4281</v>
      </c>
      <c r="Z21" s="217">
        <f t="shared" si="12"/>
        <v>13607</v>
      </c>
      <c r="AA21" s="217">
        <f t="shared" si="12"/>
        <v>3866</v>
      </c>
      <c r="AB21" s="217">
        <f t="shared" si="12"/>
        <v>37486</v>
      </c>
      <c r="AC21" s="217">
        <f t="shared" si="12"/>
        <v>7918</v>
      </c>
      <c r="AD21" s="217">
        <f t="shared" si="12"/>
        <v>15631</v>
      </c>
      <c r="AE21" s="217">
        <f t="shared" si="12"/>
        <v>37739</v>
      </c>
      <c r="AF21" s="217">
        <f t="shared" si="12"/>
        <v>39154</v>
      </c>
      <c r="AG21" s="217">
        <f t="shared" si="12"/>
        <v>36300</v>
      </c>
      <c r="AH21" s="217">
        <f t="shared" si="12"/>
        <v>5503</v>
      </c>
      <c r="AI21" s="217">
        <f t="shared" si="12"/>
        <v>9292</v>
      </c>
      <c r="AJ21" s="217">
        <f t="shared" si="12"/>
        <v>18557</v>
      </c>
      <c r="AK21" s="217">
        <f t="shared" si="12"/>
        <v>10551</v>
      </c>
      <c r="AL21" s="217">
        <f t="shared" si="12"/>
        <v>32203</v>
      </c>
      <c r="AM21" s="217">
        <f t="shared" si="12"/>
        <v>2144</v>
      </c>
      <c r="AN21" s="217">
        <f t="shared" si="12"/>
        <v>14503</v>
      </c>
      <c r="AO21" s="217">
        <f t="shared" si="12"/>
        <v>18756</v>
      </c>
      <c r="AP21" s="217">
        <f t="shared" si="12"/>
        <v>17603</v>
      </c>
      <c r="AQ21" s="217">
        <f t="shared" si="12"/>
        <v>4521</v>
      </c>
      <c r="AR21" s="217">
        <f t="shared" si="12"/>
        <v>11239</v>
      </c>
      <c r="AS21" s="217">
        <f t="shared" si="12"/>
        <v>40267</v>
      </c>
      <c r="AT21" s="217">
        <f t="shared" si="12"/>
        <v>7362</v>
      </c>
      <c r="AU21" s="217">
        <f t="shared" si="12"/>
        <v>9336</v>
      </c>
      <c r="AV21" s="217">
        <f t="shared" si="12"/>
        <v>20913</v>
      </c>
      <c r="AW21" s="8">
        <v>21</v>
      </c>
    </row>
    <row r="22" spans="1:49" x14ac:dyDescent="0.2">
      <c r="A22" s="107" t="s">
        <v>82</v>
      </c>
      <c r="B22" s="217">
        <f>SUM(B209:B228)</f>
        <v>544504</v>
      </c>
      <c r="C22" s="217">
        <f t="shared" ref="C22:AV22" si="13">SUM(C209:C228)</f>
        <v>29820</v>
      </c>
      <c r="D22" s="217">
        <f t="shared" si="13"/>
        <v>24762</v>
      </c>
      <c r="E22" s="217">
        <f t="shared" si="13"/>
        <v>18179</v>
      </c>
      <c r="F22" s="217">
        <f t="shared" si="13"/>
        <v>34893</v>
      </c>
      <c r="G22" s="217">
        <f t="shared" si="13"/>
        <v>33430</v>
      </c>
      <c r="H22" s="217">
        <f t="shared" si="13"/>
        <v>77233</v>
      </c>
      <c r="I22" s="217">
        <f t="shared" si="13"/>
        <v>79204</v>
      </c>
      <c r="J22" s="217">
        <f t="shared" si="13"/>
        <v>48860</v>
      </c>
      <c r="K22" s="217">
        <f t="shared" si="13"/>
        <v>47161</v>
      </c>
      <c r="L22" s="217">
        <f t="shared" si="13"/>
        <v>76426</v>
      </c>
      <c r="M22" s="217">
        <f t="shared" si="13"/>
        <v>6076</v>
      </c>
      <c r="N22" s="217">
        <f t="shared" si="13"/>
        <v>5435</v>
      </c>
      <c r="O22" s="217">
        <f t="shared" si="13"/>
        <v>63025</v>
      </c>
      <c r="P22" s="217">
        <f t="shared" si="13"/>
        <v>0</v>
      </c>
      <c r="Q22" s="217">
        <f t="shared" si="13"/>
        <v>13346</v>
      </c>
      <c r="R22" s="217">
        <f t="shared" si="13"/>
        <v>47059</v>
      </c>
      <c r="S22" s="217">
        <f t="shared" si="13"/>
        <v>22174</v>
      </c>
      <c r="T22" s="217">
        <f t="shared" si="13"/>
        <v>11015</v>
      </c>
      <c r="U22" s="217">
        <f t="shared" si="13"/>
        <v>4591</v>
      </c>
      <c r="V22" s="217">
        <f t="shared" si="13"/>
        <v>18179</v>
      </c>
      <c r="W22" s="217">
        <f t="shared" si="13"/>
        <v>10083</v>
      </c>
      <c r="X22" s="217">
        <f t="shared" si="13"/>
        <v>8894</v>
      </c>
      <c r="Y22" s="217">
        <f t="shared" si="13"/>
        <v>10818</v>
      </c>
      <c r="Z22" s="217">
        <f t="shared" si="13"/>
        <v>16467</v>
      </c>
      <c r="AA22" s="217">
        <f t="shared" si="13"/>
        <v>7860</v>
      </c>
      <c r="AB22" s="217">
        <f t="shared" si="13"/>
        <v>36959</v>
      </c>
      <c r="AC22" s="217">
        <f t="shared" si="13"/>
        <v>0</v>
      </c>
      <c r="AD22" s="217">
        <f t="shared" si="13"/>
        <v>15701</v>
      </c>
      <c r="AE22" s="217">
        <f t="shared" si="13"/>
        <v>34893</v>
      </c>
      <c r="AF22" s="217">
        <f t="shared" si="13"/>
        <v>34550</v>
      </c>
      <c r="AG22" s="217">
        <f t="shared" si="13"/>
        <v>37845</v>
      </c>
      <c r="AH22" s="217">
        <f t="shared" si="13"/>
        <v>6987</v>
      </c>
      <c r="AI22" s="217">
        <f t="shared" si="13"/>
        <v>8642</v>
      </c>
      <c r="AJ22" s="217">
        <f t="shared" si="13"/>
        <v>16828</v>
      </c>
      <c r="AK22" s="217">
        <f t="shared" si="13"/>
        <v>12349</v>
      </c>
      <c r="AL22" s="217">
        <f t="shared" si="13"/>
        <v>20386</v>
      </c>
      <c r="AM22" s="217">
        <f t="shared" si="13"/>
        <v>6076</v>
      </c>
      <c r="AN22" s="217">
        <f t="shared" si="13"/>
        <v>30768</v>
      </c>
      <c r="AO22" s="217">
        <f t="shared" si="13"/>
        <v>14825</v>
      </c>
      <c r="AP22" s="217">
        <f t="shared" si="13"/>
        <v>24762</v>
      </c>
      <c r="AQ22" s="217">
        <f t="shared" si="13"/>
        <v>5435</v>
      </c>
      <c r="AR22" s="217">
        <f t="shared" si="13"/>
        <v>8577</v>
      </c>
      <c r="AS22" s="217">
        <f t="shared" si="13"/>
        <v>26775</v>
      </c>
      <c r="AT22" s="217">
        <f t="shared" si="13"/>
        <v>13138</v>
      </c>
      <c r="AU22" s="217">
        <f t="shared" si="13"/>
        <v>4164</v>
      </c>
      <c r="AV22" s="217">
        <f t="shared" si="13"/>
        <v>14358</v>
      </c>
      <c r="AW22" s="8">
        <v>22</v>
      </c>
    </row>
    <row r="23" spans="1:49" ht="13.5" thickBot="1" x14ac:dyDescent="0.25">
      <c r="A23" s="108" t="s">
        <v>83</v>
      </c>
      <c r="B23" s="218">
        <f>SUM(B250:B269)</f>
        <v>531575</v>
      </c>
      <c r="C23" s="218">
        <f t="shared" ref="C23:AV23" si="14">SUM(C250:C269)</f>
        <v>25194</v>
      </c>
      <c r="D23" s="218">
        <f t="shared" si="14"/>
        <v>3691</v>
      </c>
      <c r="E23" s="218">
        <f t="shared" si="14"/>
        <v>5507</v>
      </c>
      <c r="F23" s="218">
        <f t="shared" si="14"/>
        <v>39126</v>
      </c>
      <c r="G23" s="218">
        <f t="shared" si="14"/>
        <v>30854</v>
      </c>
      <c r="H23" s="218">
        <f t="shared" si="14"/>
        <v>92176</v>
      </c>
      <c r="I23" s="218">
        <f t="shared" si="14"/>
        <v>106518</v>
      </c>
      <c r="J23" s="218">
        <f t="shared" si="14"/>
        <v>14279</v>
      </c>
      <c r="K23" s="218">
        <f t="shared" si="14"/>
        <v>39703</v>
      </c>
      <c r="L23" s="218">
        <f t="shared" si="14"/>
        <v>135512</v>
      </c>
      <c r="M23" s="218">
        <f t="shared" si="14"/>
        <v>336</v>
      </c>
      <c r="N23" s="218">
        <f t="shared" si="14"/>
        <v>817</v>
      </c>
      <c r="O23" s="218">
        <f t="shared" si="14"/>
        <v>37862</v>
      </c>
      <c r="P23" s="218">
        <f t="shared" si="14"/>
        <v>0</v>
      </c>
      <c r="Q23" s="218">
        <f t="shared" si="14"/>
        <v>44842</v>
      </c>
      <c r="R23" s="218">
        <f t="shared" si="14"/>
        <v>41931</v>
      </c>
      <c r="S23" s="218">
        <f t="shared" si="14"/>
        <v>8319</v>
      </c>
      <c r="T23" s="218">
        <f t="shared" si="14"/>
        <v>4194</v>
      </c>
      <c r="U23" s="218">
        <f t="shared" si="14"/>
        <v>3639</v>
      </c>
      <c r="V23" s="218">
        <f t="shared" si="14"/>
        <v>5507</v>
      </c>
      <c r="W23" s="218">
        <f t="shared" si="14"/>
        <v>12833</v>
      </c>
      <c r="X23" s="218">
        <f t="shared" si="14"/>
        <v>7613</v>
      </c>
      <c r="Y23" s="218">
        <f t="shared" si="14"/>
        <v>28031</v>
      </c>
      <c r="Z23" s="218">
        <f t="shared" si="14"/>
        <v>9283</v>
      </c>
      <c r="AA23" s="218">
        <f t="shared" si="14"/>
        <v>27932</v>
      </c>
      <c r="AB23" s="218">
        <f t="shared" si="14"/>
        <v>104247</v>
      </c>
      <c r="AC23" s="218">
        <f t="shared" si="14"/>
        <v>0</v>
      </c>
      <c r="AD23" s="218">
        <f t="shared" si="14"/>
        <v>15050</v>
      </c>
      <c r="AE23" s="218">
        <f t="shared" si="14"/>
        <v>39126</v>
      </c>
      <c r="AF23" s="218">
        <f t="shared" si="14"/>
        <v>26904</v>
      </c>
      <c r="AG23" s="218">
        <f t="shared" si="14"/>
        <v>10085</v>
      </c>
      <c r="AH23" s="218">
        <f t="shared" si="14"/>
        <v>5027</v>
      </c>
      <c r="AI23" s="218">
        <f t="shared" si="14"/>
        <v>7400</v>
      </c>
      <c r="AJ23" s="218">
        <f t="shared" si="14"/>
        <v>5403</v>
      </c>
      <c r="AK23" s="218">
        <f t="shared" si="14"/>
        <v>6354</v>
      </c>
      <c r="AL23" s="218">
        <f t="shared" si="14"/>
        <v>14112</v>
      </c>
      <c r="AM23" s="218">
        <f t="shared" si="14"/>
        <v>336</v>
      </c>
      <c r="AN23" s="218">
        <f t="shared" si="14"/>
        <v>16710</v>
      </c>
      <c r="AO23" s="218">
        <f t="shared" si="14"/>
        <v>16207</v>
      </c>
      <c r="AP23" s="218">
        <f t="shared" si="14"/>
        <v>3691</v>
      </c>
      <c r="AQ23" s="218">
        <f t="shared" si="14"/>
        <v>817</v>
      </c>
      <c r="AR23" s="218">
        <f t="shared" si="14"/>
        <v>11227</v>
      </c>
      <c r="AS23" s="218">
        <f t="shared" si="14"/>
        <v>25591</v>
      </c>
      <c r="AT23" s="218">
        <f t="shared" si="14"/>
        <v>12165</v>
      </c>
      <c r="AU23" s="218">
        <f t="shared" si="14"/>
        <v>2417</v>
      </c>
      <c r="AV23" s="218">
        <f t="shared" si="14"/>
        <v>14582</v>
      </c>
      <c r="AW23" s="8">
        <v>23</v>
      </c>
    </row>
    <row r="24" spans="1:49" ht="13.5" thickBot="1" x14ac:dyDescent="0.25">
      <c r="A24" s="110" t="s">
        <v>88</v>
      </c>
      <c r="AW24" s="8">
        <v>24</v>
      </c>
    </row>
    <row r="25" spans="1:49" ht="15" x14ac:dyDescent="0.25">
      <c r="A25" s="210" t="s">
        <v>263</v>
      </c>
      <c r="B25" s="8">
        <f>B66+B107+B148+B189+B230</f>
        <v>30180</v>
      </c>
      <c r="C25" s="8">
        <f t="shared" ref="C25:AV25" si="15">C66+C107+C148+C189+C230</f>
        <v>1991</v>
      </c>
      <c r="D25" s="8">
        <f t="shared" si="15"/>
        <v>572</v>
      </c>
      <c r="E25" s="8">
        <f t="shared" si="15"/>
        <v>703</v>
      </c>
      <c r="F25" s="8">
        <f t="shared" si="15"/>
        <v>2130</v>
      </c>
      <c r="G25" s="8">
        <f t="shared" si="15"/>
        <v>1692</v>
      </c>
      <c r="H25" s="8">
        <f t="shared" si="15"/>
        <v>3251</v>
      </c>
      <c r="I25" s="8">
        <f t="shared" si="15"/>
        <v>6755</v>
      </c>
      <c r="J25" s="8">
        <f t="shared" si="15"/>
        <v>1642</v>
      </c>
      <c r="K25" s="8">
        <f t="shared" si="15"/>
        <v>3870</v>
      </c>
      <c r="L25" s="8">
        <f t="shared" si="15"/>
        <v>4985</v>
      </c>
      <c r="M25" s="8">
        <f t="shared" si="15"/>
        <v>122</v>
      </c>
      <c r="N25" s="8">
        <f t="shared" si="15"/>
        <v>143</v>
      </c>
      <c r="O25" s="8">
        <f t="shared" si="15"/>
        <v>2178</v>
      </c>
      <c r="P25" s="8">
        <f t="shared" si="15"/>
        <v>146</v>
      </c>
      <c r="Q25" s="8">
        <f t="shared" si="15"/>
        <v>1363</v>
      </c>
      <c r="R25" s="8">
        <f t="shared" si="15"/>
        <v>1438</v>
      </c>
      <c r="S25" s="8">
        <f t="shared" si="15"/>
        <v>582</v>
      </c>
      <c r="T25" s="8">
        <f t="shared" si="15"/>
        <v>385</v>
      </c>
      <c r="U25" s="8">
        <f t="shared" si="15"/>
        <v>324</v>
      </c>
      <c r="V25" s="8">
        <f t="shared" si="15"/>
        <v>703</v>
      </c>
      <c r="W25" s="8">
        <f t="shared" si="15"/>
        <v>890</v>
      </c>
      <c r="X25" s="8">
        <f t="shared" si="15"/>
        <v>758</v>
      </c>
      <c r="Y25" s="8">
        <f t="shared" si="15"/>
        <v>465</v>
      </c>
      <c r="Z25" s="8">
        <f t="shared" si="15"/>
        <v>578</v>
      </c>
      <c r="AA25" s="8">
        <f t="shared" si="15"/>
        <v>464</v>
      </c>
      <c r="AB25" s="8">
        <f t="shared" si="15"/>
        <v>2762</v>
      </c>
      <c r="AC25" s="8">
        <f t="shared" si="15"/>
        <v>146</v>
      </c>
      <c r="AD25" s="8">
        <f t="shared" si="15"/>
        <v>949</v>
      </c>
      <c r="AE25" s="8">
        <f t="shared" si="15"/>
        <v>2130</v>
      </c>
      <c r="AF25" s="8">
        <f t="shared" si="15"/>
        <v>3896</v>
      </c>
      <c r="AG25" s="8">
        <f t="shared" si="15"/>
        <v>1257</v>
      </c>
      <c r="AH25" s="8">
        <f t="shared" si="15"/>
        <v>411</v>
      </c>
      <c r="AI25" s="8">
        <f t="shared" si="15"/>
        <v>553</v>
      </c>
      <c r="AJ25" s="8">
        <f t="shared" si="15"/>
        <v>450</v>
      </c>
      <c r="AK25" s="8">
        <f t="shared" si="15"/>
        <v>732</v>
      </c>
      <c r="AL25" s="8">
        <f t="shared" si="15"/>
        <v>2028</v>
      </c>
      <c r="AM25" s="8">
        <f t="shared" si="15"/>
        <v>122</v>
      </c>
      <c r="AN25" s="8">
        <f t="shared" si="15"/>
        <v>706</v>
      </c>
      <c r="AO25" s="8">
        <f t="shared" si="15"/>
        <v>976</v>
      </c>
      <c r="AP25" s="8">
        <f t="shared" si="15"/>
        <v>572</v>
      </c>
      <c r="AQ25" s="8">
        <f t="shared" si="15"/>
        <v>143</v>
      </c>
      <c r="AR25" s="8">
        <f t="shared" si="15"/>
        <v>501</v>
      </c>
      <c r="AS25" s="8">
        <f t="shared" si="15"/>
        <v>1842</v>
      </c>
      <c r="AT25" s="8">
        <f t="shared" si="15"/>
        <v>419</v>
      </c>
      <c r="AU25" s="8">
        <f t="shared" si="15"/>
        <v>543</v>
      </c>
      <c r="AV25" s="8">
        <f t="shared" si="15"/>
        <v>1092</v>
      </c>
      <c r="AW25" s="8">
        <v>25</v>
      </c>
    </row>
    <row r="26" spans="1:49" ht="15" x14ac:dyDescent="0.25">
      <c r="A26" s="210" t="s">
        <v>91</v>
      </c>
      <c r="B26" s="8">
        <f>B67+B108+B149+B190+B231</f>
        <v>120848</v>
      </c>
      <c r="C26" s="8">
        <f t="shared" ref="C26:AV33" si="16">C67+C108+C149+C190+C231</f>
        <v>8069</v>
      </c>
      <c r="D26" s="8">
        <f t="shared" si="16"/>
        <v>2330</v>
      </c>
      <c r="E26" s="8">
        <f t="shared" si="16"/>
        <v>3081</v>
      </c>
      <c r="F26" s="8">
        <f t="shared" si="16"/>
        <v>8713</v>
      </c>
      <c r="G26" s="8">
        <f t="shared" si="16"/>
        <v>6727</v>
      </c>
      <c r="H26" s="8">
        <f t="shared" si="16"/>
        <v>13448</v>
      </c>
      <c r="I26" s="8">
        <f t="shared" si="16"/>
        <v>25647</v>
      </c>
      <c r="J26" s="8">
        <f t="shared" si="16"/>
        <v>6903</v>
      </c>
      <c r="K26" s="8">
        <f t="shared" si="16"/>
        <v>15379</v>
      </c>
      <c r="L26" s="8">
        <f t="shared" si="16"/>
        <v>20193</v>
      </c>
      <c r="M26" s="8">
        <f t="shared" si="16"/>
        <v>447</v>
      </c>
      <c r="N26" s="8">
        <f t="shared" si="16"/>
        <v>597</v>
      </c>
      <c r="O26" s="8">
        <f t="shared" si="16"/>
        <v>8743</v>
      </c>
      <c r="P26" s="8">
        <f t="shared" si="16"/>
        <v>571</v>
      </c>
      <c r="Q26" s="8">
        <f t="shared" si="16"/>
        <v>4886</v>
      </c>
      <c r="R26" s="8">
        <f t="shared" si="16"/>
        <v>6402</v>
      </c>
      <c r="S26" s="8">
        <f t="shared" si="16"/>
        <v>2365</v>
      </c>
      <c r="T26" s="8">
        <f t="shared" si="16"/>
        <v>1678</v>
      </c>
      <c r="U26" s="8">
        <f t="shared" si="16"/>
        <v>1138</v>
      </c>
      <c r="V26" s="8">
        <f t="shared" si="16"/>
        <v>3081</v>
      </c>
      <c r="W26" s="8">
        <f t="shared" si="16"/>
        <v>3302</v>
      </c>
      <c r="X26" s="8">
        <f t="shared" si="16"/>
        <v>2784</v>
      </c>
      <c r="Y26" s="8">
        <f t="shared" si="16"/>
        <v>2224</v>
      </c>
      <c r="Z26" s="8">
        <f t="shared" si="16"/>
        <v>2456</v>
      </c>
      <c r="AA26" s="8">
        <f t="shared" si="16"/>
        <v>2070</v>
      </c>
      <c r="AB26" s="8">
        <f t="shared" si="16"/>
        <v>10889</v>
      </c>
      <c r="AC26" s="8">
        <f t="shared" si="16"/>
        <v>571</v>
      </c>
      <c r="AD26" s="8">
        <f t="shared" si="16"/>
        <v>3749</v>
      </c>
      <c r="AE26" s="8">
        <f t="shared" si="16"/>
        <v>8713</v>
      </c>
      <c r="AF26" s="8">
        <f t="shared" si="16"/>
        <v>13510</v>
      </c>
      <c r="AG26" s="8">
        <f t="shared" si="16"/>
        <v>5225</v>
      </c>
      <c r="AH26" s="8">
        <f t="shared" si="16"/>
        <v>1748</v>
      </c>
      <c r="AI26" s="8">
        <f t="shared" si="16"/>
        <v>2037</v>
      </c>
      <c r="AJ26" s="8">
        <f t="shared" si="16"/>
        <v>2160</v>
      </c>
      <c r="AK26" s="8">
        <f t="shared" si="16"/>
        <v>3005</v>
      </c>
      <c r="AL26" s="8">
        <f t="shared" si="16"/>
        <v>8333</v>
      </c>
      <c r="AM26" s="8">
        <f t="shared" si="16"/>
        <v>447</v>
      </c>
      <c r="AN26" s="8">
        <f t="shared" si="16"/>
        <v>3076</v>
      </c>
      <c r="AO26" s="8">
        <f t="shared" si="16"/>
        <v>3893</v>
      </c>
      <c r="AP26" s="8">
        <f t="shared" si="16"/>
        <v>2330</v>
      </c>
      <c r="AQ26" s="8">
        <f t="shared" si="16"/>
        <v>597</v>
      </c>
      <c r="AR26" s="8">
        <f t="shared" si="16"/>
        <v>2280</v>
      </c>
      <c r="AS26" s="8">
        <f t="shared" si="16"/>
        <v>7046</v>
      </c>
      <c r="AT26" s="8">
        <f t="shared" si="16"/>
        <v>1840</v>
      </c>
      <c r="AU26" s="8">
        <f t="shared" si="16"/>
        <v>2202</v>
      </c>
      <c r="AV26" s="8">
        <f t="shared" si="16"/>
        <v>4811</v>
      </c>
      <c r="AW26" s="8">
        <v>26</v>
      </c>
    </row>
    <row r="27" spans="1:49" ht="15" x14ac:dyDescent="0.25">
      <c r="A27" s="210" t="s">
        <v>92</v>
      </c>
      <c r="B27" s="8">
        <f t="shared" ref="B27:P42" si="17">B68+B109+B150+B191+B232</f>
        <v>141094</v>
      </c>
      <c r="C27" s="8">
        <f t="shared" si="17"/>
        <v>9833</v>
      </c>
      <c r="D27" s="8">
        <f t="shared" si="17"/>
        <v>3032</v>
      </c>
      <c r="E27" s="8">
        <f t="shared" si="17"/>
        <v>3938</v>
      </c>
      <c r="F27" s="8">
        <f t="shared" si="17"/>
        <v>9980</v>
      </c>
      <c r="G27" s="8">
        <f t="shared" si="17"/>
        <v>8412</v>
      </c>
      <c r="H27" s="8">
        <f t="shared" si="17"/>
        <v>14853</v>
      </c>
      <c r="I27" s="8">
        <f t="shared" si="17"/>
        <v>29122</v>
      </c>
      <c r="J27" s="8">
        <f t="shared" si="17"/>
        <v>8599</v>
      </c>
      <c r="K27" s="8">
        <f t="shared" si="17"/>
        <v>18771</v>
      </c>
      <c r="L27" s="8">
        <f t="shared" si="17"/>
        <v>22138</v>
      </c>
      <c r="M27" s="8">
        <f t="shared" si="17"/>
        <v>546</v>
      </c>
      <c r="N27" s="8">
        <f t="shared" si="17"/>
        <v>714</v>
      </c>
      <c r="O27" s="8">
        <f t="shared" si="17"/>
        <v>10414</v>
      </c>
      <c r="P27" s="8">
        <f t="shared" si="17"/>
        <v>742</v>
      </c>
      <c r="Q27" s="8">
        <f t="shared" si="16"/>
        <v>4877</v>
      </c>
      <c r="R27" s="8">
        <f t="shared" si="16"/>
        <v>7466</v>
      </c>
      <c r="S27" s="8">
        <f t="shared" si="16"/>
        <v>3128</v>
      </c>
      <c r="T27" s="8">
        <f t="shared" si="16"/>
        <v>2198</v>
      </c>
      <c r="U27" s="8">
        <f t="shared" si="16"/>
        <v>1398</v>
      </c>
      <c r="V27" s="8">
        <f t="shared" si="16"/>
        <v>3938</v>
      </c>
      <c r="W27" s="8">
        <f t="shared" si="16"/>
        <v>3589</v>
      </c>
      <c r="X27" s="8">
        <f t="shared" si="16"/>
        <v>3311</v>
      </c>
      <c r="Y27" s="8">
        <f t="shared" si="16"/>
        <v>2934</v>
      </c>
      <c r="Z27" s="8">
        <f t="shared" si="16"/>
        <v>2946</v>
      </c>
      <c r="AA27" s="8">
        <f t="shared" si="16"/>
        <v>2814</v>
      </c>
      <c r="AB27" s="8">
        <f t="shared" si="16"/>
        <v>11111</v>
      </c>
      <c r="AC27" s="8">
        <f t="shared" si="16"/>
        <v>742</v>
      </c>
      <c r="AD27" s="8">
        <f t="shared" si="16"/>
        <v>4492</v>
      </c>
      <c r="AE27" s="8">
        <f t="shared" si="16"/>
        <v>9980</v>
      </c>
      <c r="AF27" s="8">
        <f t="shared" si="16"/>
        <v>14124</v>
      </c>
      <c r="AG27" s="8">
        <f t="shared" si="16"/>
        <v>6401</v>
      </c>
      <c r="AH27" s="8">
        <f t="shared" si="16"/>
        <v>2141</v>
      </c>
      <c r="AI27" s="8">
        <f t="shared" si="16"/>
        <v>2475</v>
      </c>
      <c r="AJ27" s="8">
        <f t="shared" si="16"/>
        <v>2510</v>
      </c>
      <c r="AK27" s="8">
        <f t="shared" si="16"/>
        <v>3748</v>
      </c>
      <c r="AL27" s="8">
        <f t="shared" si="16"/>
        <v>10255</v>
      </c>
      <c r="AM27" s="8">
        <f t="shared" si="16"/>
        <v>546</v>
      </c>
      <c r="AN27" s="8">
        <f t="shared" si="16"/>
        <v>3697</v>
      </c>
      <c r="AO27" s="8">
        <f t="shared" si="16"/>
        <v>4631</v>
      </c>
      <c r="AP27" s="8">
        <f t="shared" si="16"/>
        <v>3032</v>
      </c>
      <c r="AQ27" s="8">
        <f t="shared" si="16"/>
        <v>714</v>
      </c>
      <c r="AR27" s="8">
        <f t="shared" si="16"/>
        <v>2774</v>
      </c>
      <c r="AS27" s="8">
        <f t="shared" si="16"/>
        <v>8516</v>
      </c>
      <c r="AT27" s="8">
        <f t="shared" si="16"/>
        <v>2522</v>
      </c>
      <c r="AU27" s="8">
        <f t="shared" si="16"/>
        <v>2478</v>
      </c>
      <c r="AV27" s="8">
        <f t="shared" si="16"/>
        <v>5606</v>
      </c>
      <c r="AW27" s="8">
        <v>27</v>
      </c>
    </row>
    <row r="28" spans="1:49" ht="15" x14ac:dyDescent="0.25">
      <c r="A28" s="210" t="s">
        <v>93</v>
      </c>
      <c r="B28" s="8">
        <f t="shared" si="17"/>
        <v>144077</v>
      </c>
      <c r="C28" s="8">
        <f t="shared" si="17"/>
        <v>10371</v>
      </c>
      <c r="D28" s="8">
        <f t="shared" si="17"/>
        <v>3087</v>
      </c>
      <c r="E28" s="8">
        <f t="shared" si="17"/>
        <v>4060</v>
      </c>
      <c r="F28" s="8">
        <f t="shared" si="17"/>
        <v>10067</v>
      </c>
      <c r="G28" s="8">
        <f t="shared" si="17"/>
        <v>8616</v>
      </c>
      <c r="H28" s="8">
        <f t="shared" si="17"/>
        <v>15218</v>
      </c>
      <c r="I28" s="8">
        <f t="shared" si="17"/>
        <v>30070</v>
      </c>
      <c r="J28" s="8">
        <f t="shared" si="17"/>
        <v>9174</v>
      </c>
      <c r="K28" s="8">
        <f t="shared" si="17"/>
        <v>18877</v>
      </c>
      <c r="L28" s="8">
        <f t="shared" si="17"/>
        <v>21293</v>
      </c>
      <c r="M28" s="8">
        <f t="shared" si="17"/>
        <v>560</v>
      </c>
      <c r="N28" s="8">
        <f t="shared" si="17"/>
        <v>701</v>
      </c>
      <c r="O28" s="8">
        <f t="shared" si="17"/>
        <v>11268</v>
      </c>
      <c r="P28" s="8">
        <f t="shared" si="17"/>
        <v>715</v>
      </c>
      <c r="Q28" s="8">
        <f t="shared" si="16"/>
        <v>4772</v>
      </c>
      <c r="R28" s="8">
        <f t="shared" si="16"/>
        <v>7640</v>
      </c>
      <c r="S28" s="8">
        <f t="shared" si="16"/>
        <v>3375</v>
      </c>
      <c r="T28" s="8">
        <f t="shared" si="16"/>
        <v>2408</v>
      </c>
      <c r="U28" s="8">
        <f t="shared" si="16"/>
        <v>1481</v>
      </c>
      <c r="V28" s="8">
        <f t="shared" si="16"/>
        <v>4060</v>
      </c>
      <c r="W28" s="8">
        <f t="shared" si="16"/>
        <v>3595</v>
      </c>
      <c r="X28" s="8">
        <f t="shared" si="16"/>
        <v>3395</v>
      </c>
      <c r="Y28" s="8">
        <f t="shared" si="16"/>
        <v>3288</v>
      </c>
      <c r="Z28" s="8">
        <f t="shared" si="16"/>
        <v>2867</v>
      </c>
      <c r="AA28" s="8">
        <f t="shared" si="16"/>
        <v>3120</v>
      </c>
      <c r="AB28" s="8">
        <f t="shared" si="16"/>
        <v>10600</v>
      </c>
      <c r="AC28" s="8">
        <f t="shared" si="16"/>
        <v>715</v>
      </c>
      <c r="AD28" s="8">
        <f t="shared" si="16"/>
        <v>4355</v>
      </c>
      <c r="AE28" s="8">
        <f t="shared" si="16"/>
        <v>10067</v>
      </c>
      <c r="AF28" s="8">
        <f t="shared" si="16"/>
        <v>14319</v>
      </c>
      <c r="AG28" s="8">
        <f t="shared" si="16"/>
        <v>6766</v>
      </c>
      <c r="AH28" s="8">
        <f t="shared" si="16"/>
        <v>2167</v>
      </c>
      <c r="AI28" s="8">
        <f t="shared" si="16"/>
        <v>2476</v>
      </c>
      <c r="AJ28" s="8">
        <f t="shared" si="16"/>
        <v>2806</v>
      </c>
      <c r="AK28" s="8">
        <f t="shared" si="16"/>
        <v>3882</v>
      </c>
      <c r="AL28" s="8">
        <f t="shared" si="16"/>
        <v>10048</v>
      </c>
      <c r="AM28" s="8">
        <f t="shared" si="16"/>
        <v>560</v>
      </c>
      <c r="AN28" s="8">
        <f t="shared" si="16"/>
        <v>4298</v>
      </c>
      <c r="AO28" s="8">
        <f t="shared" si="16"/>
        <v>4785</v>
      </c>
      <c r="AP28" s="8">
        <f t="shared" si="16"/>
        <v>3087</v>
      </c>
      <c r="AQ28" s="8">
        <f t="shared" si="16"/>
        <v>701</v>
      </c>
      <c r="AR28" s="8">
        <f t="shared" si="16"/>
        <v>3094</v>
      </c>
      <c r="AS28" s="8">
        <f t="shared" si="16"/>
        <v>8829</v>
      </c>
      <c r="AT28" s="8">
        <f t="shared" si="16"/>
        <v>2780</v>
      </c>
      <c r="AU28" s="8">
        <f t="shared" si="16"/>
        <v>2391</v>
      </c>
      <c r="AV28" s="8">
        <f t="shared" si="16"/>
        <v>5350</v>
      </c>
      <c r="AW28" s="8">
        <v>28</v>
      </c>
    </row>
    <row r="29" spans="1:49" ht="15" x14ac:dyDescent="0.25">
      <c r="A29" s="210" t="s">
        <v>94</v>
      </c>
      <c r="B29" s="8">
        <f t="shared" si="17"/>
        <v>163400</v>
      </c>
      <c r="C29" s="8">
        <f t="shared" si="17"/>
        <v>11686</v>
      </c>
      <c r="D29" s="8">
        <f t="shared" si="17"/>
        <v>3315</v>
      </c>
      <c r="E29" s="8">
        <f t="shared" si="17"/>
        <v>4483</v>
      </c>
      <c r="F29" s="8">
        <f t="shared" si="17"/>
        <v>11222</v>
      </c>
      <c r="G29" s="8">
        <f t="shared" si="17"/>
        <v>9685</v>
      </c>
      <c r="H29" s="8">
        <f t="shared" si="17"/>
        <v>17397</v>
      </c>
      <c r="I29" s="8">
        <f t="shared" si="17"/>
        <v>35205</v>
      </c>
      <c r="J29" s="8">
        <f t="shared" si="17"/>
        <v>9678</v>
      </c>
      <c r="K29" s="8">
        <f t="shared" si="17"/>
        <v>20607</v>
      </c>
      <c r="L29" s="8">
        <f t="shared" si="17"/>
        <v>24857</v>
      </c>
      <c r="M29" s="8">
        <f t="shared" si="17"/>
        <v>687</v>
      </c>
      <c r="N29" s="8">
        <f t="shared" si="17"/>
        <v>753</v>
      </c>
      <c r="O29" s="8">
        <f t="shared" si="17"/>
        <v>13043</v>
      </c>
      <c r="P29" s="8">
        <f t="shared" si="17"/>
        <v>782</v>
      </c>
      <c r="Q29" s="8">
        <f t="shared" si="16"/>
        <v>6296</v>
      </c>
      <c r="R29" s="8">
        <f t="shared" si="16"/>
        <v>7980</v>
      </c>
      <c r="S29" s="8">
        <f t="shared" si="16"/>
        <v>3604</v>
      </c>
      <c r="T29" s="8">
        <f t="shared" si="16"/>
        <v>2714</v>
      </c>
      <c r="U29" s="8">
        <f t="shared" si="16"/>
        <v>1628</v>
      </c>
      <c r="V29" s="8">
        <f t="shared" si="16"/>
        <v>4483</v>
      </c>
      <c r="W29" s="8">
        <f t="shared" si="16"/>
        <v>4836</v>
      </c>
      <c r="X29" s="8">
        <f t="shared" si="16"/>
        <v>3905</v>
      </c>
      <c r="Y29" s="8">
        <f t="shared" si="16"/>
        <v>3573</v>
      </c>
      <c r="Z29" s="8">
        <f t="shared" si="16"/>
        <v>3201</v>
      </c>
      <c r="AA29" s="8">
        <f t="shared" si="16"/>
        <v>3161</v>
      </c>
      <c r="AB29" s="8">
        <f t="shared" si="16"/>
        <v>13333</v>
      </c>
      <c r="AC29" s="8">
        <f t="shared" si="16"/>
        <v>782</v>
      </c>
      <c r="AD29" s="8">
        <f t="shared" si="16"/>
        <v>4900</v>
      </c>
      <c r="AE29" s="8">
        <f t="shared" si="16"/>
        <v>11222</v>
      </c>
      <c r="AF29" s="8">
        <f t="shared" si="16"/>
        <v>17695</v>
      </c>
      <c r="AG29" s="8">
        <f t="shared" si="16"/>
        <v>6964</v>
      </c>
      <c r="AH29" s="8">
        <f t="shared" si="16"/>
        <v>2471</v>
      </c>
      <c r="AI29" s="8">
        <f t="shared" si="16"/>
        <v>2607</v>
      </c>
      <c r="AJ29" s="8">
        <f t="shared" si="16"/>
        <v>3121</v>
      </c>
      <c r="AK29" s="8">
        <f t="shared" si="16"/>
        <v>4525</v>
      </c>
      <c r="AL29" s="8">
        <f t="shared" si="16"/>
        <v>10952</v>
      </c>
      <c r="AM29" s="8">
        <f t="shared" si="16"/>
        <v>687</v>
      </c>
      <c r="AN29" s="8">
        <f t="shared" si="16"/>
        <v>4603</v>
      </c>
      <c r="AO29" s="8">
        <f t="shared" si="16"/>
        <v>5440</v>
      </c>
      <c r="AP29" s="8">
        <f t="shared" si="16"/>
        <v>3315</v>
      </c>
      <c r="AQ29" s="8">
        <f t="shared" si="16"/>
        <v>753</v>
      </c>
      <c r="AR29" s="8">
        <f t="shared" si="16"/>
        <v>3256</v>
      </c>
      <c r="AS29" s="8">
        <f t="shared" si="16"/>
        <v>9655</v>
      </c>
      <c r="AT29" s="8">
        <f t="shared" si="16"/>
        <v>3157</v>
      </c>
      <c r="AU29" s="8">
        <f t="shared" si="16"/>
        <v>2865</v>
      </c>
      <c r="AV29" s="8">
        <f t="shared" si="16"/>
        <v>5716</v>
      </c>
      <c r="AW29" s="8">
        <v>29</v>
      </c>
    </row>
    <row r="30" spans="1:49" ht="15" x14ac:dyDescent="0.25">
      <c r="A30" s="210" t="s">
        <v>95</v>
      </c>
      <c r="B30" s="8">
        <f t="shared" si="17"/>
        <v>184447</v>
      </c>
      <c r="C30" s="8">
        <f t="shared" si="17"/>
        <v>10758</v>
      </c>
      <c r="D30" s="8">
        <f t="shared" si="17"/>
        <v>2640</v>
      </c>
      <c r="E30" s="8">
        <f t="shared" si="17"/>
        <v>3839</v>
      </c>
      <c r="F30" s="8">
        <f t="shared" si="17"/>
        <v>11911</v>
      </c>
      <c r="G30" s="8">
        <f t="shared" si="17"/>
        <v>9716</v>
      </c>
      <c r="H30" s="8">
        <f t="shared" si="17"/>
        <v>21333</v>
      </c>
      <c r="I30" s="8">
        <f t="shared" si="17"/>
        <v>45388</v>
      </c>
      <c r="J30" s="8">
        <f t="shared" si="17"/>
        <v>8360</v>
      </c>
      <c r="K30" s="8">
        <f t="shared" si="17"/>
        <v>19844</v>
      </c>
      <c r="L30" s="8">
        <f t="shared" si="17"/>
        <v>33660</v>
      </c>
      <c r="M30" s="8">
        <f t="shared" si="17"/>
        <v>601</v>
      </c>
      <c r="N30" s="8">
        <f t="shared" si="17"/>
        <v>649</v>
      </c>
      <c r="O30" s="8">
        <f t="shared" si="17"/>
        <v>15074</v>
      </c>
      <c r="P30" s="8">
        <f t="shared" si="17"/>
        <v>674</v>
      </c>
      <c r="Q30" s="8">
        <f t="shared" si="16"/>
        <v>11664</v>
      </c>
      <c r="R30" s="8">
        <f t="shared" si="16"/>
        <v>6964</v>
      </c>
      <c r="S30" s="8">
        <f t="shared" si="16"/>
        <v>3226</v>
      </c>
      <c r="T30" s="8">
        <f t="shared" si="16"/>
        <v>2302</v>
      </c>
      <c r="U30" s="8">
        <f t="shared" si="16"/>
        <v>1455</v>
      </c>
      <c r="V30" s="8">
        <f t="shared" si="16"/>
        <v>3839</v>
      </c>
      <c r="W30" s="8">
        <f t="shared" si="16"/>
        <v>7764</v>
      </c>
      <c r="X30" s="8">
        <f t="shared" si="16"/>
        <v>3742</v>
      </c>
      <c r="Y30" s="8">
        <f t="shared" si="16"/>
        <v>3340</v>
      </c>
      <c r="Z30" s="8">
        <f t="shared" si="16"/>
        <v>2681</v>
      </c>
      <c r="AA30" s="8">
        <f t="shared" si="16"/>
        <v>2751</v>
      </c>
      <c r="AB30" s="8">
        <f t="shared" si="16"/>
        <v>23278</v>
      </c>
      <c r="AC30" s="8">
        <f t="shared" si="16"/>
        <v>674</v>
      </c>
      <c r="AD30" s="8">
        <f t="shared" si="16"/>
        <v>4507</v>
      </c>
      <c r="AE30" s="8">
        <f t="shared" si="16"/>
        <v>11911</v>
      </c>
      <c r="AF30" s="8">
        <f t="shared" si="16"/>
        <v>28182</v>
      </c>
      <c r="AG30" s="8">
        <f t="shared" si="16"/>
        <v>6058</v>
      </c>
      <c r="AH30" s="8">
        <f t="shared" si="16"/>
        <v>2596</v>
      </c>
      <c r="AI30" s="8">
        <f t="shared" si="16"/>
        <v>2492</v>
      </c>
      <c r="AJ30" s="8">
        <f t="shared" si="16"/>
        <v>2705</v>
      </c>
      <c r="AK30" s="8">
        <f t="shared" si="16"/>
        <v>3944</v>
      </c>
      <c r="AL30" s="8">
        <f t="shared" si="16"/>
        <v>10702</v>
      </c>
      <c r="AM30" s="8">
        <f t="shared" si="16"/>
        <v>601</v>
      </c>
      <c r="AN30" s="8">
        <f t="shared" si="16"/>
        <v>4084</v>
      </c>
      <c r="AO30" s="8">
        <f t="shared" si="16"/>
        <v>5610</v>
      </c>
      <c r="AP30" s="8">
        <f t="shared" si="16"/>
        <v>2640</v>
      </c>
      <c r="AQ30" s="8">
        <f t="shared" si="16"/>
        <v>649</v>
      </c>
      <c r="AR30" s="8">
        <f t="shared" si="16"/>
        <v>3072</v>
      </c>
      <c r="AS30" s="8">
        <f t="shared" si="16"/>
        <v>9142</v>
      </c>
      <c r="AT30" s="8">
        <f t="shared" si="16"/>
        <v>3754</v>
      </c>
      <c r="AU30" s="8">
        <f t="shared" si="16"/>
        <v>2909</v>
      </c>
      <c r="AV30" s="8">
        <f t="shared" si="16"/>
        <v>5209</v>
      </c>
      <c r="AW30" s="8">
        <v>30</v>
      </c>
    </row>
    <row r="31" spans="1:49" ht="15" x14ac:dyDescent="0.25">
      <c r="A31" s="210" t="s">
        <v>96</v>
      </c>
      <c r="B31" s="8">
        <f t="shared" si="17"/>
        <v>170737</v>
      </c>
      <c r="C31" s="8">
        <f t="shared" si="17"/>
        <v>9516</v>
      </c>
      <c r="D31" s="8">
        <f t="shared" si="17"/>
        <v>2413</v>
      </c>
      <c r="E31" s="8">
        <f t="shared" si="17"/>
        <v>3654</v>
      </c>
      <c r="F31" s="8">
        <f t="shared" si="17"/>
        <v>9999</v>
      </c>
      <c r="G31" s="8">
        <f t="shared" si="17"/>
        <v>8265</v>
      </c>
      <c r="H31" s="8">
        <f t="shared" si="17"/>
        <v>20401</v>
      </c>
      <c r="I31" s="8">
        <f t="shared" si="17"/>
        <v>42472</v>
      </c>
      <c r="J31" s="8">
        <f t="shared" si="17"/>
        <v>8299</v>
      </c>
      <c r="K31" s="8">
        <f t="shared" si="17"/>
        <v>18619</v>
      </c>
      <c r="L31" s="8">
        <f t="shared" si="17"/>
        <v>32173</v>
      </c>
      <c r="M31" s="8">
        <f t="shared" si="17"/>
        <v>558</v>
      </c>
      <c r="N31" s="8">
        <f t="shared" si="17"/>
        <v>665</v>
      </c>
      <c r="O31" s="8">
        <f t="shared" si="17"/>
        <v>13074</v>
      </c>
      <c r="P31" s="8">
        <f t="shared" si="17"/>
        <v>629</v>
      </c>
      <c r="Q31" s="8">
        <f t="shared" si="16"/>
        <v>11039</v>
      </c>
      <c r="R31" s="8">
        <f t="shared" si="16"/>
        <v>6708</v>
      </c>
      <c r="S31" s="8">
        <f t="shared" si="16"/>
        <v>2945</v>
      </c>
      <c r="T31" s="8">
        <f t="shared" si="16"/>
        <v>2021</v>
      </c>
      <c r="U31" s="8">
        <f t="shared" si="16"/>
        <v>1433</v>
      </c>
      <c r="V31" s="8">
        <f t="shared" si="16"/>
        <v>3654</v>
      </c>
      <c r="W31" s="8">
        <f t="shared" si="16"/>
        <v>6122</v>
      </c>
      <c r="X31" s="8">
        <f t="shared" si="16"/>
        <v>3468</v>
      </c>
      <c r="Y31" s="8">
        <f t="shared" si="16"/>
        <v>2478</v>
      </c>
      <c r="Z31" s="8">
        <f t="shared" si="16"/>
        <v>2358</v>
      </c>
      <c r="AA31" s="8">
        <f t="shared" si="16"/>
        <v>1811</v>
      </c>
      <c r="AB31" s="8">
        <f t="shared" si="16"/>
        <v>22340</v>
      </c>
      <c r="AC31" s="8">
        <f t="shared" si="16"/>
        <v>629</v>
      </c>
      <c r="AD31" s="8">
        <f t="shared" si="16"/>
        <v>4409</v>
      </c>
      <c r="AE31" s="8">
        <f t="shared" si="16"/>
        <v>9999</v>
      </c>
      <c r="AF31" s="8">
        <f t="shared" si="16"/>
        <v>27678</v>
      </c>
      <c r="AG31" s="8">
        <f t="shared" si="16"/>
        <v>6278</v>
      </c>
      <c r="AH31" s="8">
        <f t="shared" si="16"/>
        <v>2346</v>
      </c>
      <c r="AI31" s="8">
        <f t="shared" si="16"/>
        <v>2209</v>
      </c>
      <c r="AJ31" s="8">
        <f t="shared" si="16"/>
        <v>2654</v>
      </c>
      <c r="AK31" s="8">
        <f t="shared" si="16"/>
        <v>3379</v>
      </c>
      <c r="AL31" s="8">
        <f t="shared" si="16"/>
        <v>10191</v>
      </c>
      <c r="AM31" s="8">
        <f t="shared" si="16"/>
        <v>558</v>
      </c>
      <c r="AN31" s="8">
        <f t="shared" si="16"/>
        <v>4007</v>
      </c>
      <c r="AO31" s="8">
        <f t="shared" si="16"/>
        <v>5365</v>
      </c>
      <c r="AP31" s="8">
        <f t="shared" si="16"/>
        <v>2413</v>
      </c>
      <c r="AQ31" s="8">
        <f t="shared" si="16"/>
        <v>665</v>
      </c>
      <c r="AR31" s="8">
        <f t="shared" si="16"/>
        <v>2669</v>
      </c>
      <c r="AS31" s="8">
        <f t="shared" si="16"/>
        <v>8428</v>
      </c>
      <c r="AT31" s="8">
        <f t="shared" si="16"/>
        <v>2423</v>
      </c>
      <c r="AU31" s="8">
        <f t="shared" si="16"/>
        <v>2794</v>
      </c>
      <c r="AV31" s="8">
        <f t="shared" si="16"/>
        <v>5266</v>
      </c>
      <c r="AW31" s="8">
        <v>31</v>
      </c>
    </row>
    <row r="32" spans="1:49" ht="15" x14ac:dyDescent="0.25">
      <c r="A32" s="210" t="s">
        <v>97</v>
      </c>
      <c r="B32" s="8">
        <f t="shared" si="17"/>
        <v>163281</v>
      </c>
      <c r="C32" s="8">
        <f t="shared" si="17"/>
        <v>9372</v>
      </c>
      <c r="D32" s="8">
        <f t="shared" si="17"/>
        <v>2472</v>
      </c>
      <c r="E32" s="8">
        <f t="shared" si="17"/>
        <v>3278</v>
      </c>
      <c r="F32" s="8">
        <f t="shared" si="17"/>
        <v>10234</v>
      </c>
      <c r="G32" s="8">
        <f t="shared" si="17"/>
        <v>8491</v>
      </c>
      <c r="H32" s="8">
        <f t="shared" si="17"/>
        <v>19323</v>
      </c>
      <c r="I32" s="8">
        <f t="shared" si="17"/>
        <v>38169</v>
      </c>
      <c r="J32" s="8">
        <f t="shared" si="17"/>
        <v>8342</v>
      </c>
      <c r="K32" s="8">
        <f t="shared" si="17"/>
        <v>19830</v>
      </c>
      <c r="L32" s="8">
        <f t="shared" si="17"/>
        <v>30283</v>
      </c>
      <c r="M32" s="8">
        <f t="shared" si="17"/>
        <v>526</v>
      </c>
      <c r="N32" s="8">
        <f t="shared" si="17"/>
        <v>687</v>
      </c>
      <c r="O32" s="8">
        <f t="shared" si="17"/>
        <v>11609</v>
      </c>
      <c r="P32" s="8">
        <f t="shared" si="17"/>
        <v>665</v>
      </c>
      <c r="Q32" s="8">
        <f t="shared" si="16"/>
        <v>9493</v>
      </c>
      <c r="R32" s="8">
        <f t="shared" si="16"/>
        <v>7327</v>
      </c>
      <c r="S32" s="8">
        <f t="shared" si="16"/>
        <v>2966</v>
      </c>
      <c r="T32" s="8">
        <f t="shared" si="16"/>
        <v>1900</v>
      </c>
      <c r="U32" s="8">
        <f t="shared" si="16"/>
        <v>1496</v>
      </c>
      <c r="V32" s="8">
        <f t="shared" si="16"/>
        <v>3278</v>
      </c>
      <c r="W32" s="8">
        <f t="shared" si="16"/>
        <v>4642</v>
      </c>
      <c r="X32" s="8">
        <f t="shared" si="16"/>
        <v>3307</v>
      </c>
      <c r="Y32" s="8">
        <f t="shared" si="16"/>
        <v>2163</v>
      </c>
      <c r="Z32" s="8">
        <f t="shared" si="16"/>
        <v>2381</v>
      </c>
      <c r="AA32" s="8">
        <f t="shared" si="16"/>
        <v>1879</v>
      </c>
      <c r="AB32" s="8">
        <f t="shared" si="16"/>
        <v>20191</v>
      </c>
      <c r="AC32" s="8">
        <f t="shared" si="16"/>
        <v>665</v>
      </c>
      <c r="AD32" s="8">
        <f t="shared" si="16"/>
        <v>4852</v>
      </c>
      <c r="AE32" s="8">
        <f t="shared" si="16"/>
        <v>10234</v>
      </c>
      <c r="AF32" s="8">
        <f t="shared" si="16"/>
        <v>24507</v>
      </c>
      <c r="AG32" s="8">
        <f t="shared" si="16"/>
        <v>6442</v>
      </c>
      <c r="AH32" s="8">
        <f t="shared" si="16"/>
        <v>2101</v>
      </c>
      <c r="AI32" s="8">
        <f t="shared" si="16"/>
        <v>2283</v>
      </c>
      <c r="AJ32" s="8">
        <f t="shared" si="16"/>
        <v>2503</v>
      </c>
      <c r="AK32" s="8">
        <f t="shared" si="16"/>
        <v>3391</v>
      </c>
      <c r="AL32" s="8">
        <f t="shared" si="16"/>
        <v>10679</v>
      </c>
      <c r="AM32" s="8">
        <f t="shared" si="16"/>
        <v>526</v>
      </c>
      <c r="AN32" s="8">
        <f t="shared" si="16"/>
        <v>4001</v>
      </c>
      <c r="AO32" s="8">
        <f t="shared" si="16"/>
        <v>5014</v>
      </c>
      <c r="AP32" s="8">
        <f t="shared" si="16"/>
        <v>2472</v>
      </c>
      <c r="AQ32" s="8">
        <f t="shared" si="16"/>
        <v>687</v>
      </c>
      <c r="AR32" s="8">
        <f t="shared" si="16"/>
        <v>2674</v>
      </c>
      <c r="AS32" s="8">
        <f t="shared" si="16"/>
        <v>9151</v>
      </c>
      <c r="AT32" s="8">
        <f t="shared" si="16"/>
        <v>2143</v>
      </c>
      <c r="AU32" s="8">
        <f t="shared" si="16"/>
        <v>2505</v>
      </c>
      <c r="AV32" s="8">
        <f t="shared" si="16"/>
        <v>5428</v>
      </c>
      <c r="AW32" s="8">
        <v>32</v>
      </c>
    </row>
    <row r="33" spans="1:49" ht="15" x14ac:dyDescent="0.25">
      <c r="A33" s="210" t="s">
        <v>98</v>
      </c>
      <c r="B33" s="8">
        <f t="shared" si="17"/>
        <v>158158</v>
      </c>
      <c r="C33" s="8">
        <f t="shared" si="17"/>
        <v>9821</v>
      </c>
      <c r="D33" s="8">
        <f t="shared" si="17"/>
        <v>2858</v>
      </c>
      <c r="E33" s="8">
        <f t="shared" si="17"/>
        <v>3558</v>
      </c>
      <c r="F33" s="8">
        <f t="shared" si="17"/>
        <v>10638</v>
      </c>
      <c r="G33" s="8">
        <f t="shared" si="17"/>
        <v>8999</v>
      </c>
      <c r="H33" s="8">
        <f t="shared" si="17"/>
        <v>18614</v>
      </c>
      <c r="I33" s="8">
        <f t="shared" si="17"/>
        <v>33738</v>
      </c>
      <c r="J33" s="8">
        <f t="shared" si="17"/>
        <v>8305</v>
      </c>
      <c r="K33" s="8">
        <f t="shared" si="17"/>
        <v>20124</v>
      </c>
      <c r="L33" s="8">
        <f t="shared" si="17"/>
        <v>28782</v>
      </c>
      <c r="M33" s="8">
        <f t="shared" si="17"/>
        <v>546</v>
      </c>
      <c r="N33" s="8">
        <f t="shared" si="17"/>
        <v>775</v>
      </c>
      <c r="O33" s="8">
        <f t="shared" si="17"/>
        <v>10640</v>
      </c>
      <c r="P33" s="8">
        <f t="shared" si="17"/>
        <v>760</v>
      </c>
      <c r="Q33" s="8">
        <f t="shared" si="16"/>
        <v>7748</v>
      </c>
      <c r="R33" s="8">
        <f t="shared" si="16"/>
        <v>8394</v>
      </c>
      <c r="S33" s="8">
        <f t="shared" si="16"/>
        <v>3083</v>
      </c>
      <c r="T33" s="8">
        <f t="shared" si="16"/>
        <v>2018</v>
      </c>
      <c r="U33" s="8">
        <f t="shared" si="16"/>
        <v>1543</v>
      </c>
      <c r="V33" s="8">
        <f t="shared" si="16"/>
        <v>3558</v>
      </c>
      <c r="W33" s="8">
        <f t="shared" si="16"/>
        <v>3759</v>
      </c>
      <c r="X33" s="8">
        <f t="shared" si="16"/>
        <v>3489</v>
      </c>
      <c r="Y33" s="8">
        <f t="shared" si="16"/>
        <v>2586</v>
      </c>
      <c r="Z33" s="8">
        <f t="shared" si="16"/>
        <v>2990</v>
      </c>
      <c r="AA33" s="8">
        <f t="shared" si="16"/>
        <v>2358</v>
      </c>
      <c r="AB33" s="8">
        <f t="shared" si="16"/>
        <v>17480</v>
      </c>
      <c r="AC33" s="8">
        <f t="shared" si="16"/>
        <v>760</v>
      </c>
      <c r="AD33" s="8">
        <f t="shared" si="16"/>
        <v>5117</v>
      </c>
      <c r="AE33" s="8">
        <f t="shared" si="16"/>
        <v>10638</v>
      </c>
      <c r="AF33" s="8">
        <f t="shared" si="16"/>
        <v>19435</v>
      </c>
      <c r="AG33" s="8">
        <f t="shared" si="16"/>
        <v>6287</v>
      </c>
      <c r="AH33" s="8">
        <f t="shared" ref="Q33:AV41" si="18">AH74+AH115+AH156+AH197+AH238</f>
        <v>2082</v>
      </c>
      <c r="AI33" s="8">
        <f t="shared" si="18"/>
        <v>2452</v>
      </c>
      <c r="AJ33" s="8">
        <f t="shared" si="18"/>
        <v>2472</v>
      </c>
      <c r="AK33" s="8">
        <f t="shared" si="18"/>
        <v>3520</v>
      </c>
      <c r="AL33" s="8">
        <f t="shared" si="18"/>
        <v>10629</v>
      </c>
      <c r="AM33" s="8">
        <f t="shared" si="18"/>
        <v>546</v>
      </c>
      <c r="AN33" s="8">
        <f t="shared" si="18"/>
        <v>3798</v>
      </c>
      <c r="AO33" s="8">
        <f t="shared" si="18"/>
        <v>4854</v>
      </c>
      <c r="AP33" s="8">
        <f t="shared" si="18"/>
        <v>2858</v>
      </c>
      <c r="AQ33" s="8">
        <f t="shared" si="18"/>
        <v>775</v>
      </c>
      <c r="AR33" s="8">
        <f t="shared" si="18"/>
        <v>2812</v>
      </c>
      <c r="AS33" s="8">
        <f t="shared" si="18"/>
        <v>9495</v>
      </c>
      <c r="AT33" s="8">
        <f t="shared" si="18"/>
        <v>2339</v>
      </c>
      <c r="AU33" s="8">
        <f t="shared" si="18"/>
        <v>2423</v>
      </c>
      <c r="AV33" s="8">
        <f t="shared" si="18"/>
        <v>5860</v>
      </c>
      <c r="AW33" s="8">
        <v>33</v>
      </c>
    </row>
    <row r="34" spans="1:49" ht="15" x14ac:dyDescent="0.25">
      <c r="A34" s="210" t="s">
        <v>99</v>
      </c>
      <c r="B34" s="8">
        <f t="shared" si="17"/>
        <v>186186</v>
      </c>
      <c r="C34" s="8">
        <f t="shared" si="17"/>
        <v>12583</v>
      </c>
      <c r="D34" s="8">
        <f t="shared" si="17"/>
        <v>4067</v>
      </c>
      <c r="E34" s="8">
        <f t="shared" si="17"/>
        <v>4808</v>
      </c>
      <c r="F34" s="8">
        <f t="shared" si="17"/>
        <v>12949</v>
      </c>
      <c r="G34" s="8">
        <f t="shared" si="17"/>
        <v>11318</v>
      </c>
      <c r="H34" s="8">
        <f t="shared" si="17"/>
        <v>20449</v>
      </c>
      <c r="I34" s="8">
        <f t="shared" si="17"/>
        <v>38976</v>
      </c>
      <c r="J34" s="8">
        <f t="shared" si="17"/>
        <v>10483</v>
      </c>
      <c r="K34" s="8">
        <f t="shared" si="17"/>
        <v>24295</v>
      </c>
      <c r="L34" s="8">
        <f t="shared" si="17"/>
        <v>30408</v>
      </c>
      <c r="M34" s="8">
        <f t="shared" si="17"/>
        <v>719</v>
      </c>
      <c r="N34" s="8">
        <f t="shared" si="17"/>
        <v>808</v>
      </c>
      <c r="O34" s="8">
        <f t="shared" si="17"/>
        <v>13303</v>
      </c>
      <c r="P34" s="8">
        <f t="shared" si="17"/>
        <v>1020</v>
      </c>
      <c r="Q34" s="8">
        <f t="shared" si="18"/>
        <v>7482</v>
      </c>
      <c r="R34" s="8">
        <f t="shared" si="18"/>
        <v>9587</v>
      </c>
      <c r="S34" s="8">
        <f t="shared" si="18"/>
        <v>3902</v>
      </c>
      <c r="T34" s="8">
        <f t="shared" si="18"/>
        <v>2700</v>
      </c>
      <c r="U34" s="8">
        <f t="shared" si="18"/>
        <v>2011</v>
      </c>
      <c r="V34" s="8">
        <f t="shared" si="18"/>
        <v>4808</v>
      </c>
      <c r="W34" s="8">
        <f t="shared" si="18"/>
        <v>4471</v>
      </c>
      <c r="X34" s="8">
        <f t="shared" si="18"/>
        <v>4441</v>
      </c>
      <c r="Y34" s="8">
        <f t="shared" si="18"/>
        <v>3541</v>
      </c>
      <c r="Z34" s="8">
        <f t="shared" si="18"/>
        <v>3648</v>
      </c>
      <c r="AA34" s="8">
        <f t="shared" si="18"/>
        <v>3039</v>
      </c>
      <c r="AB34" s="8">
        <f t="shared" si="18"/>
        <v>16730</v>
      </c>
      <c r="AC34" s="8">
        <f t="shared" si="18"/>
        <v>1020</v>
      </c>
      <c r="AD34" s="8">
        <f t="shared" si="18"/>
        <v>6165</v>
      </c>
      <c r="AE34" s="8">
        <f t="shared" si="18"/>
        <v>12949</v>
      </c>
      <c r="AF34" s="8">
        <f t="shared" si="18"/>
        <v>20659</v>
      </c>
      <c r="AG34" s="8">
        <f t="shared" si="18"/>
        <v>7783</v>
      </c>
      <c r="AH34" s="8">
        <f t="shared" si="18"/>
        <v>2630</v>
      </c>
      <c r="AI34" s="8">
        <f t="shared" si="18"/>
        <v>2956</v>
      </c>
      <c r="AJ34" s="8">
        <f t="shared" si="18"/>
        <v>3380</v>
      </c>
      <c r="AK34" s="8">
        <f t="shared" si="18"/>
        <v>4539</v>
      </c>
      <c r="AL34" s="8">
        <f t="shared" si="18"/>
        <v>12524</v>
      </c>
      <c r="AM34" s="8">
        <f t="shared" si="18"/>
        <v>719</v>
      </c>
      <c r="AN34" s="8">
        <f t="shared" si="18"/>
        <v>4930</v>
      </c>
      <c r="AO34" s="8">
        <f t="shared" si="18"/>
        <v>6054</v>
      </c>
      <c r="AP34" s="8">
        <f t="shared" si="18"/>
        <v>4067</v>
      </c>
      <c r="AQ34" s="8">
        <f t="shared" si="18"/>
        <v>808</v>
      </c>
      <c r="AR34" s="8">
        <f t="shared" si="18"/>
        <v>3603</v>
      </c>
      <c r="AS34" s="8">
        <f t="shared" si="18"/>
        <v>11771</v>
      </c>
      <c r="AT34" s="8">
        <f t="shared" si="18"/>
        <v>3142</v>
      </c>
      <c r="AU34" s="8">
        <f t="shared" si="18"/>
        <v>3053</v>
      </c>
      <c r="AV34" s="8">
        <f t="shared" si="18"/>
        <v>7074</v>
      </c>
      <c r="AW34" s="8">
        <v>34</v>
      </c>
    </row>
    <row r="35" spans="1:49" ht="15" x14ac:dyDescent="0.25">
      <c r="A35" s="210" t="s">
        <v>100</v>
      </c>
      <c r="B35" s="8">
        <f t="shared" si="17"/>
        <v>199540</v>
      </c>
      <c r="C35" s="8">
        <f t="shared" si="17"/>
        <v>13868</v>
      </c>
      <c r="D35" s="8">
        <f t="shared" si="17"/>
        <v>4547</v>
      </c>
      <c r="E35" s="8">
        <f t="shared" si="17"/>
        <v>5778</v>
      </c>
      <c r="F35" s="8">
        <f t="shared" si="17"/>
        <v>13722</v>
      </c>
      <c r="G35" s="8">
        <f t="shared" si="17"/>
        <v>11831</v>
      </c>
      <c r="H35" s="8">
        <f t="shared" si="17"/>
        <v>21336</v>
      </c>
      <c r="I35" s="8">
        <f t="shared" si="17"/>
        <v>41923</v>
      </c>
      <c r="J35" s="8">
        <f t="shared" si="17"/>
        <v>12272</v>
      </c>
      <c r="K35" s="8">
        <f t="shared" si="17"/>
        <v>25296</v>
      </c>
      <c r="L35" s="8">
        <f t="shared" si="17"/>
        <v>31011</v>
      </c>
      <c r="M35" s="8">
        <f t="shared" si="17"/>
        <v>904</v>
      </c>
      <c r="N35" s="8">
        <f t="shared" si="17"/>
        <v>949</v>
      </c>
      <c r="O35" s="8">
        <f t="shared" si="17"/>
        <v>15072</v>
      </c>
      <c r="P35" s="8">
        <f t="shared" si="17"/>
        <v>1031</v>
      </c>
      <c r="Q35" s="8">
        <f t="shared" si="18"/>
        <v>7588</v>
      </c>
      <c r="R35" s="8">
        <f t="shared" si="18"/>
        <v>10168</v>
      </c>
      <c r="S35" s="8">
        <f t="shared" si="18"/>
        <v>4450</v>
      </c>
      <c r="T35" s="8">
        <f t="shared" si="18"/>
        <v>3259</v>
      </c>
      <c r="U35" s="8">
        <f t="shared" si="18"/>
        <v>2111</v>
      </c>
      <c r="V35" s="8">
        <f t="shared" si="18"/>
        <v>5778</v>
      </c>
      <c r="W35" s="8">
        <f t="shared" si="18"/>
        <v>4790</v>
      </c>
      <c r="X35" s="8">
        <f t="shared" si="18"/>
        <v>4763</v>
      </c>
      <c r="Y35" s="8">
        <f t="shared" si="18"/>
        <v>4148</v>
      </c>
      <c r="Z35" s="8">
        <f t="shared" si="18"/>
        <v>4032</v>
      </c>
      <c r="AA35" s="8">
        <f t="shared" si="18"/>
        <v>3591</v>
      </c>
      <c r="AB35" s="8">
        <f t="shared" si="18"/>
        <v>16636</v>
      </c>
      <c r="AC35" s="8">
        <f t="shared" si="18"/>
        <v>1031</v>
      </c>
      <c r="AD35" s="8">
        <f t="shared" si="18"/>
        <v>6272</v>
      </c>
      <c r="AE35" s="8">
        <f t="shared" si="18"/>
        <v>13722</v>
      </c>
      <c r="AF35" s="8">
        <f t="shared" si="18"/>
        <v>20573</v>
      </c>
      <c r="AG35" s="8">
        <f t="shared" si="18"/>
        <v>9013</v>
      </c>
      <c r="AH35" s="8">
        <f t="shared" si="18"/>
        <v>3252</v>
      </c>
      <c r="AI35" s="8">
        <f t="shared" si="18"/>
        <v>3174</v>
      </c>
      <c r="AJ35" s="8">
        <f t="shared" si="18"/>
        <v>3580</v>
      </c>
      <c r="AK35" s="8">
        <f t="shared" si="18"/>
        <v>5042</v>
      </c>
      <c r="AL35" s="8">
        <f t="shared" si="18"/>
        <v>13118</v>
      </c>
      <c r="AM35" s="8">
        <f t="shared" si="18"/>
        <v>904</v>
      </c>
      <c r="AN35" s="8">
        <f t="shared" si="18"/>
        <v>5832</v>
      </c>
      <c r="AO35" s="8">
        <f t="shared" si="18"/>
        <v>6810</v>
      </c>
      <c r="AP35" s="8">
        <f t="shared" si="18"/>
        <v>4547</v>
      </c>
      <c r="AQ35" s="8">
        <f t="shared" si="18"/>
        <v>949</v>
      </c>
      <c r="AR35" s="8">
        <f t="shared" si="18"/>
        <v>4063</v>
      </c>
      <c r="AS35" s="8">
        <f t="shared" si="18"/>
        <v>12178</v>
      </c>
      <c r="AT35" s="8">
        <f t="shared" si="18"/>
        <v>3448</v>
      </c>
      <c r="AU35" s="8">
        <f t="shared" si="18"/>
        <v>3549</v>
      </c>
      <c r="AV35" s="8">
        <f t="shared" si="18"/>
        <v>7169</v>
      </c>
      <c r="AW35" s="8">
        <v>35</v>
      </c>
    </row>
    <row r="36" spans="1:49" ht="15" x14ac:dyDescent="0.25">
      <c r="A36" s="210" t="s">
        <v>101</v>
      </c>
      <c r="B36" s="8">
        <f t="shared" si="17"/>
        <v>188241</v>
      </c>
      <c r="C36" s="8">
        <f t="shared" si="17"/>
        <v>13538</v>
      </c>
      <c r="D36" s="8">
        <f t="shared" si="17"/>
        <v>4366</v>
      </c>
      <c r="E36" s="8">
        <f t="shared" si="17"/>
        <v>5589</v>
      </c>
      <c r="F36" s="8">
        <f t="shared" si="17"/>
        <v>13115</v>
      </c>
      <c r="G36" s="8">
        <f t="shared" si="17"/>
        <v>10768</v>
      </c>
      <c r="H36" s="8">
        <f t="shared" si="17"/>
        <v>20166</v>
      </c>
      <c r="I36" s="8">
        <f t="shared" si="17"/>
        <v>39644</v>
      </c>
      <c r="J36" s="8">
        <f t="shared" si="17"/>
        <v>11967</v>
      </c>
      <c r="K36" s="8">
        <f t="shared" si="17"/>
        <v>23715</v>
      </c>
      <c r="L36" s="8">
        <f t="shared" si="17"/>
        <v>28287</v>
      </c>
      <c r="M36" s="8">
        <f t="shared" si="17"/>
        <v>834</v>
      </c>
      <c r="N36" s="8">
        <f t="shared" si="17"/>
        <v>863</v>
      </c>
      <c r="O36" s="8">
        <f t="shared" si="17"/>
        <v>14320</v>
      </c>
      <c r="P36" s="8">
        <f t="shared" si="17"/>
        <v>1069</v>
      </c>
      <c r="Q36" s="8">
        <f t="shared" si="18"/>
        <v>7248</v>
      </c>
      <c r="R36" s="8">
        <f t="shared" si="18"/>
        <v>9611</v>
      </c>
      <c r="S36" s="8">
        <f t="shared" si="18"/>
        <v>4213</v>
      </c>
      <c r="T36" s="8">
        <f t="shared" si="18"/>
        <v>3231</v>
      </c>
      <c r="U36" s="8">
        <f t="shared" si="18"/>
        <v>1898</v>
      </c>
      <c r="V36" s="8">
        <f t="shared" si="18"/>
        <v>5589</v>
      </c>
      <c r="W36" s="8">
        <f t="shared" si="18"/>
        <v>4761</v>
      </c>
      <c r="X36" s="8">
        <f t="shared" si="18"/>
        <v>4424</v>
      </c>
      <c r="Y36" s="8">
        <f t="shared" si="18"/>
        <v>4103</v>
      </c>
      <c r="Z36" s="8">
        <f t="shared" si="18"/>
        <v>3795</v>
      </c>
      <c r="AA36" s="8">
        <f t="shared" si="18"/>
        <v>3513</v>
      </c>
      <c r="AB36" s="8">
        <f t="shared" si="18"/>
        <v>15100</v>
      </c>
      <c r="AC36" s="8">
        <f t="shared" si="18"/>
        <v>1069</v>
      </c>
      <c r="AD36" s="8">
        <f t="shared" si="18"/>
        <v>5697</v>
      </c>
      <c r="AE36" s="8">
        <f t="shared" si="18"/>
        <v>13115</v>
      </c>
      <c r="AF36" s="8">
        <f t="shared" si="18"/>
        <v>18842</v>
      </c>
      <c r="AG36" s="8">
        <f t="shared" si="18"/>
        <v>8736</v>
      </c>
      <c r="AH36" s="8">
        <f t="shared" si="18"/>
        <v>3184</v>
      </c>
      <c r="AI36" s="8">
        <f t="shared" si="18"/>
        <v>3007</v>
      </c>
      <c r="AJ36" s="8">
        <f t="shared" si="18"/>
        <v>3307</v>
      </c>
      <c r="AK36" s="8">
        <f t="shared" si="18"/>
        <v>4922</v>
      </c>
      <c r="AL36" s="8">
        <f t="shared" si="18"/>
        <v>11880</v>
      </c>
      <c r="AM36" s="8">
        <f t="shared" si="18"/>
        <v>834</v>
      </c>
      <c r="AN36" s="8">
        <f t="shared" si="18"/>
        <v>5346</v>
      </c>
      <c r="AO36" s="8">
        <f t="shared" si="18"/>
        <v>6643</v>
      </c>
      <c r="AP36" s="8">
        <f t="shared" si="18"/>
        <v>4366</v>
      </c>
      <c r="AQ36" s="8">
        <f t="shared" si="18"/>
        <v>863</v>
      </c>
      <c r="AR36" s="8">
        <f t="shared" si="18"/>
        <v>4192</v>
      </c>
      <c r="AS36" s="8">
        <f t="shared" si="18"/>
        <v>11835</v>
      </c>
      <c r="AT36" s="8">
        <f t="shared" si="18"/>
        <v>3173</v>
      </c>
      <c r="AU36" s="8">
        <f t="shared" si="18"/>
        <v>3359</v>
      </c>
      <c r="AV36" s="8">
        <f t="shared" si="18"/>
        <v>6385</v>
      </c>
      <c r="AW36" s="8">
        <v>36</v>
      </c>
    </row>
    <row r="37" spans="1:49" ht="15" x14ac:dyDescent="0.25">
      <c r="A37" s="210" t="s">
        <v>102</v>
      </c>
      <c r="B37" s="8">
        <f t="shared" si="17"/>
        <v>166198</v>
      </c>
      <c r="C37" s="8">
        <f t="shared" si="17"/>
        <v>12207</v>
      </c>
      <c r="D37" s="8">
        <f t="shared" si="17"/>
        <v>4031</v>
      </c>
      <c r="E37" s="8">
        <f t="shared" si="17"/>
        <v>5250</v>
      </c>
      <c r="F37" s="8">
        <f t="shared" si="17"/>
        <v>11560</v>
      </c>
      <c r="G37" s="8">
        <f t="shared" si="17"/>
        <v>9129</v>
      </c>
      <c r="H37" s="8">
        <f t="shared" si="17"/>
        <v>18536</v>
      </c>
      <c r="I37" s="8">
        <f t="shared" si="17"/>
        <v>33871</v>
      </c>
      <c r="J37" s="8">
        <f t="shared" si="17"/>
        <v>11366</v>
      </c>
      <c r="K37" s="8">
        <f t="shared" si="17"/>
        <v>20620</v>
      </c>
      <c r="L37" s="8">
        <f t="shared" si="17"/>
        <v>24112</v>
      </c>
      <c r="M37" s="8">
        <f t="shared" si="17"/>
        <v>802</v>
      </c>
      <c r="N37" s="8">
        <f t="shared" si="17"/>
        <v>782</v>
      </c>
      <c r="O37" s="8">
        <f t="shared" si="17"/>
        <v>12931</v>
      </c>
      <c r="P37" s="8">
        <f t="shared" si="17"/>
        <v>1001</v>
      </c>
      <c r="Q37" s="8">
        <f t="shared" si="18"/>
        <v>6691</v>
      </c>
      <c r="R37" s="8">
        <f t="shared" si="18"/>
        <v>8811</v>
      </c>
      <c r="S37" s="8">
        <f t="shared" si="18"/>
        <v>3852</v>
      </c>
      <c r="T37" s="8">
        <f t="shared" si="18"/>
        <v>3133</v>
      </c>
      <c r="U37" s="8">
        <f t="shared" si="18"/>
        <v>1663</v>
      </c>
      <c r="V37" s="8">
        <f t="shared" si="18"/>
        <v>5250</v>
      </c>
      <c r="W37" s="8">
        <f t="shared" si="18"/>
        <v>4109</v>
      </c>
      <c r="X37" s="8">
        <f t="shared" si="18"/>
        <v>3942</v>
      </c>
      <c r="Y37" s="8">
        <f t="shared" si="18"/>
        <v>3697</v>
      </c>
      <c r="Z37" s="8">
        <f t="shared" si="18"/>
        <v>3272</v>
      </c>
      <c r="AA37" s="8">
        <f t="shared" si="18"/>
        <v>3053</v>
      </c>
      <c r="AB37" s="8">
        <f t="shared" si="18"/>
        <v>13071</v>
      </c>
      <c r="AC37" s="8">
        <f t="shared" si="18"/>
        <v>1001</v>
      </c>
      <c r="AD37" s="8">
        <f t="shared" si="18"/>
        <v>4705</v>
      </c>
      <c r="AE37" s="8">
        <f t="shared" si="18"/>
        <v>11560</v>
      </c>
      <c r="AF37" s="8">
        <f t="shared" si="18"/>
        <v>16055</v>
      </c>
      <c r="AG37" s="8">
        <f t="shared" si="18"/>
        <v>8233</v>
      </c>
      <c r="AH37" s="8">
        <f t="shared" si="18"/>
        <v>2622</v>
      </c>
      <c r="AI37" s="8">
        <f t="shared" si="18"/>
        <v>2705</v>
      </c>
      <c r="AJ37" s="8">
        <f t="shared" si="18"/>
        <v>3034</v>
      </c>
      <c r="AK37" s="8">
        <f t="shared" si="18"/>
        <v>4443</v>
      </c>
      <c r="AL37" s="8">
        <f t="shared" si="18"/>
        <v>10197</v>
      </c>
      <c r="AM37" s="8">
        <f t="shared" si="18"/>
        <v>802</v>
      </c>
      <c r="AN37" s="8">
        <f t="shared" si="18"/>
        <v>4970</v>
      </c>
      <c r="AO37" s="8">
        <f t="shared" si="18"/>
        <v>5499</v>
      </c>
      <c r="AP37" s="8">
        <f t="shared" si="18"/>
        <v>4031</v>
      </c>
      <c r="AQ37" s="8">
        <f t="shared" si="18"/>
        <v>782</v>
      </c>
      <c r="AR37" s="8">
        <f t="shared" si="18"/>
        <v>3822</v>
      </c>
      <c r="AS37" s="8">
        <f t="shared" si="18"/>
        <v>10423</v>
      </c>
      <c r="AT37" s="8">
        <f t="shared" si="18"/>
        <v>2761</v>
      </c>
      <c r="AU37" s="8">
        <f t="shared" si="18"/>
        <v>2945</v>
      </c>
      <c r="AV37" s="8">
        <f t="shared" si="18"/>
        <v>5064</v>
      </c>
      <c r="AW37" s="8">
        <v>37</v>
      </c>
    </row>
    <row r="38" spans="1:49" ht="15" x14ac:dyDescent="0.25">
      <c r="A38" s="210" t="s">
        <v>103</v>
      </c>
      <c r="B38" s="8">
        <f t="shared" si="17"/>
        <v>157797</v>
      </c>
      <c r="C38" s="8">
        <f t="shared" si="17"/>
        <v>12296</v>
      </c>
      <c r="D38" s="8">
        <f t="shared" si="17"/>
        <v>4170</v>
      </c>
      <c r="E38" s="8">
        <f t="shared" si="17"/>
        <v>5572</v>
      </c>
      <c r="F38" s="8">
        <f t="shared" si="17"/>
        <v>11387</v>
      </c>
      <c r="G38" s="8">
        <f t="shared" si="17"/>
        <v>9044</v>
      </c>
      <c r="H38" s="8">
        <f t="shared" si="17"/>
        <v>17552</v>
      </c>
      <c r="I38" s="8">
        <f t="shared" si="17"/>
        <v>29777</v>
      </c>
      <c r="J38" s="8">
        <f t="shared" si="17"/>
        <v>11515</v>
      </c>
      <c r="K38" s="8">
        <f t="shared" si="17"/>
        <v>18711</v>
      </c>
      <c r="L38" s="8">
        <f t="shared" si="17"/>
        <v>22293</v>
      </c>
      <c r="M38" s="8">
        <f t="shared" si="17"/>
        <v>756</v>
      </c>
      <c r="N38" s="8">
        <f t="shared" si="17"/>
        <v>826</v>
      </c>
      <c r="O38" s="8">
        <f t="shared" si="17"/>
        <v>12810</v>
      </c>
      <c r="P38" s="8">
        <f t="shared" si="17"/>
        <v>1088</v>
      </c>
      <c r="Q38" s="8">
        <f t="shared" si="18"/>
        <v>6031</v>
      </c>
      <c r="R38" s="8">
        <f t="shared" si="18"/>
        <v>8550</v>
      </c>
      <c r="S38" s="8">
        <f t="shared" si="18"/>
        <v>4043</v>
      </c>
      <c r="T38" s="8">
        <f t="shared" si="18"/>
        <v>3238</v>
      </c>
      <c r="U38" s="8">
        <f t="shared" si="18"/>
        <v>1668</v>
      </c>
      <c r="V38" s="8">
        <f t="shared" si="18"/>
        <v>5572</v>
      </c>
      <c r="W38" s="8">
        <f t="shared" si="18"/>
        <v>3836</v>
      </c>
      <c r="X38" s="8">
        <f t="shared" si="18"/>
        <v>3846</v>
      </c>
      <c r="Y38" s="8">
        <f t="shared" si="18"/>
        <v>3336</v>
      </c>
      <c r="Z38" s="8">
        <f t="shared" si="18"/>
        <v>2931</v>
      </c>
      <c r="AA38" s="8">
        <f t="shared" si="18"/>
        <v>2630</v>
      </c>
      <c r="AB38" s="8">
        <f t="shared" si="18"/>
        <v>11805</v>
      </c>
      <c r="AC38" s="8">
        <f t="shared" si="18"/>
        <v>1088</v>
      </c>
      <c r="AD38" s="8">
        <f t="shared" si="18"/>
        <v>4695</v>
      </c>
      <c r="AE38" s="8">
        <f t="shared" si="18"/>
        <v>11387</v>
      </c>
      <c r="AF38" s="8">
        <f t="shared" si="18"/>
        <v>13647</v>
      </c>
      <c r="AG38" s="8">
        <f t="shared" si="18"/>
        <v>8277</v>
      </c>
      <c r="AH38" s="8">
        <f t="shared" si="18"/>
        <v>2496</v>
      </c>
      <c r="AI38" s="8">
        <f t="shared" si="18"/>
        <v>2696</v>
      </c>
      <c r="AJ38" s="8">
        <f t="shared" si="18"/>
        <v>2971</v>
      </c>
      <c r="AK38" s="8">
        <f t="shared" si="18"/>
        <v>4525</v>
      </c>
      <c r="AL38" s="8">
        <f t="shared" si="18"/>
        <v>9375</v>
      </c>
      <c r="AM38" s="8">
        <f t="shared" si="18"/>
        <v>756</v>
      </c>
      <c r="AN38" s="8">
        <f t="shared" si="18"/>
        <v>4931</v>
      </c>
      <c r="AO38" s="8">
        <f t="shared" si="18"/>
        <v>5041</v>
      </c>
      <c r="AP38" s="8">
        <f t="shared" si="18"/>
        <v>4170</v>
      </c>
      <c r="AQ38" s="8">
        <f t="shared" si="18"/>
        <v>826</v>
      </c>
      <c r="AR38" s="8">
        <f t="shared" si="18"/>
        <v>3925</v>
      </c>
      <c r="AS38" s="8">
        <f t="shared" si="18"/>
        <v>9336</v>
      </c>
      <c r="AT38" s="8">
        <f t="shared" si="18"/>
        <v>2681</v>
      </c>
      <c r="AU38" s="8">
        <f t="shared" si="18"/>
        <v>2627</v>
      </c>
      <c r="AV38" s="8">
        <f t="shared" si="18"/>
        <v>4861</v>
      </c>
      <c r="AW38" s="8">
        <v>38</v>
      </c>
    </row>
    <row r="39" spans="1:49" ht="15" x14ac:dyDescent="0.25">
      <c r="A39" s="210" t="s">
        <v>104</v>
      </c>
      <c r="B39" s="8">
        <f t="shared" si="17"/>
        <v>137334</v>
      </c>
      <c r="C39" s="8">
        <f t="shared" si="17"/>
        <v>11350</v>
      </c>
      <c r="D39" s="8">
        <f t="shared" si="17"/>
        <v>3870</v>
      </c>
      <c r="E39" s="8">
        <f t="shared" si="17"/>
        <v>5102</v>
      </c>
      <c r="F39" s="8">
        <f t="shared" si="17"/>
        <v>10484</v>
      </c>
      <c r="G39" s="8">
        <f t="shared" si="17"/>
        <v>7941</v>
      </c>
      <c r="H39" s="8">
        <f t="shared" si="17"/>
        <v>14197</v>
      </c>
      <c r="I39" s="8">
        <f t="shared" si="17"/>
        <v>25389</v>
      </c>
      <c r="J39" s="8">
        <f t="shared" si="17"/>
        <v>10312</v>
      </c>
      <c r="K39" s="8">
        <f t="shared" si="17"/>
        <v>16132</v>
      </c>
      <c r="L39" s="8">
        <f t="shared" si="17"/>
        <v>18831</v>
      </c>
      <c r="M39" s="8">
        <f t="shared" si="17"/>
        <v>717</v>
      </c>
      <c r="N39" s="8">
        <f t="shared" si="17"/>
        <v>681</v>
      </c>
      <c r="O39" s="8">
        <f t="shared" si="17"/>
        <v>11415</v>
      </c>
      <c r="P39" s="8">
        <f t="shared" si="17"/>
        <v>913</v>
      </c>
      <c r="Q39" s="8">
        <f t="shared" si="18"/>
        <v>4578</v>
      </c>
      <c r="R39" s="8">
        <f t="shared" si="18"/>
        <v>6990</v>
      </c>
      <c r="S39" s="8">
        <f t="shared" si="18"/>
        <v>3587</v>
      </c>
      <c r="T39" s="8">
        <f t="shared" si="18"/>
        <v>3163</v>
      </c>
      <c r="U39" s="8">
        <f t="shared" si="18"/>
        <v>1436</v>
      </c>
      <c r="V39" s="8">
        <f t="shared" si="18"/>
        <v>5102</v>
      </c>
      <c r="W39" s="8">
        <f t="shared" si="18"/>
        <v>3343</v>
      </c>
      <c r="X39" s="8">
        <f t="shared" si="18"/>
        <v>3483</v>
      </c>
      <c r="Y39" s="8">
        <f t="shared" si="18"/>
        <v>2961</v>
      </c>
      <c r="Z39" s="8">
        <f t="shared" si="18"/>
        <v>2718</v>
      </c>
      <c r="AA39" s="8">
        <f t="shared" si="18"/>
        <v>2251</v>
      </c>
      <c r="AB39" s="8">
        <f t="shared" si="18"/>
        <v>9633</v>
      </c>
      <c r="AC39" s="8">
        <f t="shared" si="18"/>
        <v>913</v>
      </c>
      <c r="AD39" s="8">
        <f t="shared" si="18"/>
        <v>4108</v>
      </c>
      <c r="AE39" s="8">
        <f t="shared" si="18"/>
        <v>10484</v>
      </c>
      <c r="AF39" s="8">
        <f t="shared" si="18"/>
        <v>11242</v>
      </c>
      <c r="AG39" s="8">
        <f t="shared" si="18"/>
        <v>7149</v>
      </c>
      <c r="AH39" s="8">
        <f t="shared" si="18"/>
        <v>2199</v>
      </c>
      <c r="AI39" s="8">
        <f t="shared" si="18"/>
        <v>2314</v>
      </c>
      <c r="AJ39" s="8">
        <f t="shared" si="18"/>
        <v>2629</v>
      </c>
      <c r="AK39" s="8">
        <f t="shared" si="18"/>
        <v>4124</v>
      </c>
      <c r="AL39" s="8">
        <f t="shared" si="18"/>
        <v>7968</v>
      </c>
      <c r="AM39" s="8">
        <f t="shared" si="18"/>
        <v>717</v>
      </c>
      <c r="AN39" s="8">
        <f t="shared" si="18"/>
        <v>4485</v>
      </c>
      <c r="AO39" s="8">
        <f t="shared" si="18"/>
        <v>4493</v>
      </c>
      <c r="AP39" s="8">
        <f t="shared" si="18"/>
        <v>3870</v>
      </c>
      <c r="AQ39" s="8">
        <f t="shared" si="18"/>
        <v>681</v>
      </c>
      <c r="AR39" s="8">
        <f t="shared" si="18"/>
        <v>3743</v>
      </c>
      <c r="AS39" s="8">
        <f t="shared" si="18"/>
        <v>8164</v>
      </c>
      <c r="AT39" s="8">
        <f t="shared" si="18"/>
        <v>2397</v>
      </c>
      <c r="AU39" s="8">
        <f t="shared" si="18"/>
        <v>2243</v>
      </c>
      <c r="AV39" s="8">
        <f t="shared" si="18"/>
        <v>4166</v>
      </c>
      <c r="AW39" s="8">
        <v>39</v>
      </c>
    </row>
    <row r="40" spans="1:49" ht="15" x14ac:dyDescent="0.25">
      <c r="A40" s="210" t="s">
        <v>105</v>
      </c>
      <c r="B40" s="8">
        <f t="shared" si="17"/>
        <v>101619</v>
      </c>
      <c r="C40" s="8">
        <f t="shared" si="17"/>
        <v>8383</v>
      </c>
      <c r="D40" s="8">
        <f t="shared" si="17"/>
        <v>2799</v>
      </c>
      <c r="E40" s="8">
        <f t="shared" si="17"/>
        <v>3983</v>
      </c>
      <c r="F40" s="8">
        <f t="shared" si="17"/>
        <v>7437</v>
      </c>
      <c r="G40" s="8">
        <f t="shared" si="17"/>
        <v>5744</v>
      </c>
      <c r="H40" s="8">
        <f t="shared" si="17"/>
        <v>10436</v>
      </c>
      <c r="I40" s="8">
        <f t="shared" si="17"/>
        <v>19215</v>
      </c>
      <c r="J40" s="8">
        <f t="shared" si="17"/>
        <v>7441</v>
      </c>
      <c r="K40" s="8">
        <f t="shared" si="17"/>
        <v>11992</v>
      </c>
      <c r="L40" s="8">
        <f t="shared" si="17"/>
        <v>13754</v>
      </c>
      <c r="M40" s="8">
        <f t="shared" si="17"/>
        <v>576</v>
      </c>
      <c r="N40" s="8">
        <f t="shared" si="17"/>
        <v>478</v>
      </c>
      <c r="O40" s="8">
        <f t="shared" si="17"/>
        <v>8658</v>
      </c>
      <c r="P40" s="8">
        <f t="shared" si="17"/>
        <v>723</v>
      </c>
      <c r="Q40" s="8">
        <f t="shared" si="18"/>
        <v>3443</v>
      </c>
      <c r="R40" s="8">
        <f t="shared" si="18"/>
        <v>4904</v>
      </c>
      <c r="S40" s="8">
        <f t="shared" si="18"/>
        <v>2672</v>
      </c>
      <c r="T40" s="8">
        <f t="shared" si="18"/>
        <v>2332</v>
      </c>
      <c r="U40" s="8">
        <f t="shared" si="18"/>
        <v>981</v>
      </c>
      <c r="V40" s="8">
        <f t="shared" si="18"/>
        <v>3983</v>
      </c>
      <c r="W40" s="8">
        <f t="shared" si="18"/>
        <v>2607</v>
      </c>
      <c r="X40" s="8">
        <f t="shared" si="18"/>
        <v>2519</v>
      </c>
      <c r="Y40" s="8">
        <f t="shared" si="18"/>
        <v>2298</v>
      </c>
      <c r="Z40" s="8">
        <f t="shared" si="18"/>
        <v>2035</v>
      </c>
      <c r="AA40" s="8">
        <f t="shared" si="18"/>
        <v>1769</v>
      </c>
      <c r="AB40" s="8">
        <f t="shared" si="18"/>
        <v>7006</v>
      </c>
      <c r="AC40" s="8">
        <f t="shared" si="18"/>
        <v>723</v>
      </c>
      <c r="AD40" s="8">
        <f t="shared" si="18"/>
        <v>2934</v>
      </c>
      <c r="AE40" s="8">
        <f t="shared" si="18"/>
        <v>7437</v>
      </c>
      <c r="AF40" s="8">
        <f t="shared" si="18"/>
        <v>8536</v>
      </c>
      <c r="AG40" s="8">
        <f t="shared" si="18"/>
        <v>5109</v>
      </c>
      <c r="AH40" s="8">
        <f t="shared" si="18"/>
        <v>1603</v>
      </c>
      <c r="AI40" s="8">
        <f t="shared" si="18"/>
        <v>1656</v>
      </c>
      <c r="AJ40" s="8">
        <f t="shared" si="18"/>
        <v>2089</v>
      </c>
      <c r="AK40" s="8">
        <f t="shared" si="18"/>
        <v>3120</v>
      </c>
      <c r="AL40" s="8">
        <f t="shared" si="18"/>
        <v>6011</v>
      </c>
      <c r="AM40" s="8">
        <f t="shared" si="18"/>
        <v>576</v>
      </c>
      <c r="AN40" s="8">
        <f t="shared" si="18"/>
        <v>3379</v>
      </c>
      <c r="AO40" s="8">
        <f t="shared" si="18"/>
        <v>3392</v>
      </c>
      <c r="AP40" s="8">
        <f t="shared" si="18"/>
        <v>2799</v>
      </c>
      <c r="AQ40" s="8">
        <f t="shared" si="18"/>
        <v>478</v>
      </c>
      <c r="AR40" s="8">
        <f t="shared" si="18"/>
        <v>2744</v>
      </c>
      <c r="AS40" s="8">
        <f t="shared" si="18"/>
        <v>5981</v>
      </c>
      <c r="AT40" s="8">
        <f t="shared" si="18"/>
        <v>1829</v>
      </c>
      <c r="AU40" s="8">
        <f t="shared" si="18"/>
        <v>1617</v>
      </c>
      <c r="AV40" s="8">
        <f t="shared" si="18"/>
        <v>3057</v>
      </c>
      <c r="AW40" s="8">
        <v>40</v>
      </c>
    </row>
    <row r="41" spans="1:49" ht="15" x14ac:dyDescent="0.25">
      <c r="A41" s="210" t="s">
        <v>106</v>
      </c>
      <c r="B41" s="8">
        <f t="shared" si="17"/>
        <v>78407</v>
      </c>
      <c r="C41" s="8">
        <f t="shared" si="17"/>
        <v>6373</v>
      </c>
      <c r="D41" s="8">
        <f t="shared" si="17"/>
        <v>2102</v>
      </c>
      <c r="E41" s="8">
        <f t="shared" si="17"/>
        <v>3188</v>
      </c>
      <c r="F41" s="8">
        <f t="shared" si="17"/>
        <v>5681</v>
      </c>
      <c r="G41" s="8">
        <f t="shared" si="17"/>
        <v>4479</v>
      </c>
      <c r="H41" s="8">
        <f t="shared" si="17"/>
        <v>8098</v>
      </c>
      <c r="I41" s="8">
        <f t="shared" si="17"/>
        <v>15150</v>
      </c>
      <c r="J41" s="8">
        <f t="shared" si="17"/>
        <v>5461</v>
      </c>
      <c r="K41" s="8">
        <f t="shared" si="17"/>
        <v>8892</v>
      </c>
      <c r="L41" s="8">
        <f t="shared" si="17"/>
        <v>10817</v>
      </c>
      <c r="M41" s="8">
        <f t="shared" si="17"/>
        <v>359</v>
      </c>
      <c r="N41" s="8">
        <f t="shared" si="17"/>
        <v>339</v>
      </c>
      <c r="O41" s="8">
        <f t="shared" si="17"/>
        <v>6961</v>
      </c>
      <c r="P41" s="8">
        <f t="shared" si="17"/>
        <v>507</v>
      </c>
      <c r="Q41" s="8">
        <f t="shared" si="18"/>
        <v>2798</v>
      </c>
      <c r="R41" s="8">
        <f t="shared" si="18"/>
        <v>3706</v>
      </c>
      <c r="S41" s="8">
        <f t="shared" si="18"/>
        <v>2086</v>
      </c>
      <c r="T41" s="8">
        <f t="shared" si="18"/>
        <v>1660</v>
      </c>
      <c r="U41" s="8">
        <f t="shared" si="18"/>
        <v>723</v>
      </c>
      <c r="V41" s="8">
        <f t="shared" si="18"/>
        <v>3188</v>
      </c>
      <c r="W41" s="8">
        <f t="shared" si="18"/>
        <v>2152</v>
      </c>
      <c r="X41" s="8">
        <f t="shared" si="18"/>
        <v>1915</v>
      </c>
      <c r="Y41" s="8">
        <f t="shared" si="18"/>
        <v>1988</v>
      </c>
      <c r="Z41" s="8">
        <f t="shared" si="18"/>
        <v>1551</v>
      </c>
      <c r="AA41" s="8">
        <f t="shared" si="18"/>
        <v>1436</v>
      </c>
      <c r="AB41" s="8">
        <f t="shared" si="18"/>
        <v>5943</v>
      </c>
      <c r="AC41" s="8">
        <f t="shared" si="18"/>
        <v>507</v>
      </c>
      <c r="AD41" s="8">
        <f t="shared" si="18"/>
        <v>2343</v>
      </c>
      <c r="AE41" s="8">
        <f t="shared" si="18"/>
        <v>5681</v>
      </c>
      <c r="AF41" s="8">
        <f t="shared" si="18"/>
        <v>6715</v>
      </c>
      <c r="AG41" s="8">
        <f t="shared" ref="Q41:AV45" si="19">AG82+AG123+AG164+AG205+AG246</f>
        <v>3801</v>
      </c>
      <c r="AH41" s="8">
        <f t="shared" si="19"/>
        <v>1218</v>
      </c>
      <c r="AI41" s="8">
        <f t="shared" si="19"/>
        <v>1223</v>
      </c>
      <c r="AJ41" s="8">
        <f t="shared" si="19"/>
        <v>1594</v>
      </c>
      <c r="AK41" s="8">
        <f t="shared" si="19"/>
        <v>2252</v>
      </c>
      <c r="AL41" s="8">
        <f t="shared" si="19"/>
        <v>4264</v>
      </c>
      <c r="AM41" s="8">
        <f t="shared" si="19"/>
        <v>359</v>
      </c>
      <c r="AN41" s="8">
        <f t="shared" si="19"/>
        <v>2723</v>
      </c>
      <c r="AO41" s="8">
        <f t="shared" si="19"/>
        <v>2554</v>
      </c>
      <c r="AP41" s="8">
        <f t="shared" si="19"/>
        <v>2102</v>
      </c>
      <c r="AQ41" s="8">
        <f t="shared" si="19"/>
        <v>339</v>
      </c>
      <c r="AR41" s="8">
        <f t="shared" si="19"/>
        <v>2206</v>
      </c>
      <c r="AS41" s="8">
        <f t="shared" si="19"/>
        <v>4628</v>
      </c>
      <c r="AT41" s="8">
        <f t="shared" si="19"/>
        <v>1413</v>
      </c>
      <c r="AU41" s="8">
        <f t="shared" si="19"/>
        <v>1239</v>
      </c>
      <c r="AV41" s="8">
        <f t="shared" si="19"/>
        <v>2100</v>
      </c>
      <c r="AW41" s="8">
        <v>41</v>
      </c>
    </row>
    <row r="42" spans="1:49" ht="15" x14ac:dyDescent="0.25">
      <c r="A42" s="210" t="s">
        <v>107</v>
      </c>
      <c r="B42" s="8">
        <f t="shared" si="17"/>
        <v>50919</v>
      </c>
      <c r="C42" s="8">
        <f t="shared" si="17"/>
        <v>3981</v>
      </c>
      <c r="D42" s="8">
        <f t="shared" si="17"/>
        <v>1494</v>
      </c>
      <c r="E42" s="8">
        <f t="shared" si="17"/>
        <v>1968</v>
      </c>
      <c r="F42" s="8">
        <f t="shared" si="17"/>
        <v>3656</v>
      </c>
      <c r="G42" s="8">
        <f t="shared" si="17"/>
        <v>2697</v>
      </c>
      <c r="H42" s="8">
        <f t="shared" si="17"/>
        <v>5219</v>
      </c>
      <c r="I42" s="8">
        <f t="shared" si="17"/>
        <v>9924</v>
      </c>
      <c r="J42" s="8">
        <f t="shared" si="17"/>
        <v>3663</v>
      </c>
      <c r="K42" s="8">
        <f t="shared" si="17"/>
        <v>5533</v>
      </c>
      <c r="L42" s="8">
        <f t="shared" si="17"/>
        <v>7202</v>
      </c>
      <c r="M42" s="8">
        <f t="shared" si="17"/>
        <v>250</v>
      </c>
      <c r="N42" s="8">
        <f t="shared" si="17"/>
        <v>211</v>
      </c>
      <c r="O42" s="8">
        <f t="shared" si="17"/>
        <v>4785</v>
      </c>
      <c r="P42" s="8">
        <f t="shared" si="17"/>
        <v>336</v>
      </c>
      <c r="Q42" s="8">
        <f t="shared" si="19"/>
        <v>1924</v>
      </c>
      <c r="R42" s="8">
        <f t="shared" si="19"/>
        <v>2331</v>
      </c>
      <c r="S42" s="8">
        <f t="shared" si="19"/>
        <v>1425</v>
      </c>
      <c r="T42" s="8">
        <f t="shared" si="19"/>
        <v>1109</v>
      </c>
      <c r="U42" s="8">
        <f t="shared" si="19"/>
        <v>449</v>
      </c>
      <c r="V42" s="8">
        <f t="shared" si="19"/>
        <v>1968</v>
      </c>
      <c r="W42" s="8">
        <f t="shared" si="19"/>
        <v>1489</v>
      </c>
      <c r="X42" s="8">
        <f t="shared" si="19"/>
        <v>1185</v>
      </c>
      <c r="Y42" s="8">
        <f t="shared" si="19"/>
        <v>1297</v>
      </c>
      <c r="Z42" s="8">
        <f t="shared" si="19"/>
        <v>1090</v>
      </c>
      <c r="AA42" s="8">
        <f t="shared" si="19"/>
        <v>933</v>
      </c>
      <c r="AB42" s="8">
        <f t="shared" si="19"/>
        <v>4098</v>
      </c>
      <c r="AC42" s="8">
        <f t="shared" si="19"/>
        <v>336</v>
      </c>
      <c r="AD42" s="8">
        <f t="shared" si="19"/>
        <v>1353</v>
      </c>
      <c r="AE42" s="8">
        <f t="shared" si="19"/>
        <v>3656</v>
      </c>
      <c r="AF42" s="8">
        <f t="shared" si="19"/>
        <v>4416</v>
      </c>
      <c r="AG42" s="8">
        <f t="shared" si="19"/>
        <v>2554</v>
      </c>
      <c r="AH42" s="8">
        <f t="shared" si="19"/>
        <v>788</v>
      </c>
      <c r="AI42" s="8">
        <f t="shared" si="19"/>
        <v>779</v>
      </c>
      <c r="AJ42" s="8">
        <f t="shared" si="19"/>
        <v>964</v>
      </c>
      <c r="AK42" s="8">
        <f t="shared" si="19"/>
        <v>1430</v>
      </c>
      <c r="AL42" s="8">
        <f t="shared" si="19"/>
        <v>2672</v>
      </c>
      <c r="AM42" s="8">
        <f t="shared" si="19"/>
        <v>250</v>
      </c>
      <c r="AN42" s="8">
        <f t="shared" si="19"/>
        <v>1871</v>
      </c>
      <c r="AO42" s="8">
        <f t="shared" si="19"/>
        <v>1682</v>
      </c>
      <c r="AP42" s="8">
        <f t="shared" si="19"/>
        <v>1494</v>
      </c>
      <c r="AQ42" s="8">
        <f t="shared" si="19"/>
        <v>211</v>
      </c>
      <c r="AR42" s="8">
        <f t="shared" si="19"/>
        <v>1366</v>
      </c>
      <c r="AS42" s="8">
        <f t="shared" si="19"/>
        <v>2861</v>
      </c>
      <c r="AT42" s="8">
        <f t="shared" si="19"/>
        <v>895</v>
      </c>
      <c r="AU42" s="8">
        <f t="shared" si="19"/>
        <v>808</v>
      </c>
      <c r="AV42" s="8">
        <f t="shared" si="19"/>
        <v>1235</v>
      </c>
      <c r="AW42" s="8">
        <v>42</v>
      </c>
    </row>
    <row r="43" spans="1:49" x14ac:dyDescent="0.2">
      <c r="A43" s="211" t="s">
        <v>108</v>
      </c>
      <c r="B43" s="8">
        <f t="shared" ref="B43:Q45" si="20">B84+B125+B166+B207+B248</f>
        <v>24838</v>
      </c>
      <c r="C43" s="8">
        <f t="shared" si="20"/>
        <v>1943</v>
      </c>
      <c r="D43" s="8">
        <f t="shared" si="20"/>
        <v>731</v>
      </c>
      <c r="E43" s="8">
        <f t="shared" si="20"/>
        <v>989</v>
      </c>
      <c r="F43" s="8">
        <f t="shared" si="20"/>
        <v>1839</v>
      </c>
      <c r="G43" s="8">
        <f t="shared" si="20"/>
        <v>1282</v>
      </c>
      <c r="H43" s="8">
        <f t="shared" si="20"/>
        <v>2680</v>
      </c>
      <c r="I43" s="8">
        <f t="shared" si="20"/>
        <v>4663</v>
      </c>
      <c r="J43" s="8">
        <f t="shared" si="20"/>
        <v>1763</v>
      </c>
      <c r="K43" s="8">
        <f t="shared" si="20"/>
        <v>2495</v>
      </c>
      <c r="L43" s="8">
        <f t="shared" si="20"/>
        <v>3715</v>
      </c>
      <c r="M43" s="8">
        <f t="shared" si="20"/>
        <v>124</v>
      </c>
      <c r="N43" s="8">
        <f t="shared" si="20"/>
        <v>106</v>
      </c>
      <c r="O43" s="8">
        <f t="shared" si="20"/>
        <v>2332</v>
      </c>
      <c r="P43" s="8">
        <f t="shared" si="20"/>
        <v>176</v>
      </c>
      <c r="Q43" s="8">
        <f t="shared" si="19"/>
        <v>976</v>
      </c>
      <c r="R43" s="8">
        <f t="shared" si="19"/>
        <v>1240</v>
      </c>
      <c r="S43" s="8">
        <f t="shared" si="19"/>
        <v>659</v>
      </c>
      <c r="T43" s="8">
        <f t="shared" si="19"/>
        <v>535</v>
      </c>
      <c r="U43" s="8">
        <f t="shared" si="19"/>
        <v>174</v>
      </c>
      <c r="V43" s="8">
        <f t="shared" si="19"/>
        <v>989</v>
      </c>
      <c r="W43" s="8">
        <f t="shared" si="19"/>
        <v>746</v>
      </c>
      <c r="X43" s="8">
        <f t="shared" si="19"/>
        <v>543</v>
      </c>
      <c r="Y43" s="8">
        <f t="shared" si="19"/>
        <v>611</v>
      </c>
      <c r="Z43" s="8">
        <f t="shared" si="19"/>
        <v>581</v>
      </c>
      <c r="AA43" s="8">
        <f t="shared" si="19"/>
        <v>514</v>
      </c>
      <c r="AB43" s="8">
        <f t="shared" si="19"/>
        <v>2215</v>
      </c>
      <c r="AC43" s="8">
        <f t="shared" si="19"/>
        <v>176</v>
      </c>
      <c r="AD43" s="8">
        <f t="shared" si="19"/>
        <v>686</v>
      </c>
      <c r="AE43" s="8">
        <f t="shared" si="19"/>
        <v>1839</v>
      </c>
      <c r="AF43" s="8">
        <f t="shared" si="19"/>
        <v>2068</v>
      </c>
      <c r="AG43" s="8">
        <f t="shared" si="19"/>
        <v>1228</v>
      </c>
      <c r="AH43" s="8">
        <f t="shared" si="19"/>
        <v>384</v>
      </c>
      <c r="AI43" s="8">
        <f t="shared" si="19"/>
        <v>363</v>
      </c>
      <c r="AJ43" s="8">
        <f t="shared" si="19"/>
        <v>464</v>
      </c>
      <c r="AK43" s="8">
        <f t="shared" si="19"/>
        <v>659</v>
      </c>
      <c r="AL43" s="8">
        <f t="shared" si="19"/>
        <v>1156</v>
      </c>
      <c r="AM43" s="8">
        <f t="shared" si="19"/>
        <v>124</v>
      </c>
      <c r="AN43" s="8">
        <f t="shared" si="19"/>
        <v>927</v>
      </c>
      <c r="AO43" s="8">
        <f t="shared" si="19"/>
        <v>739</v>
      </c>
      <c r="AP43" s="8">
        <f t="shared" si="19"/>
        <v>731</v>
      </c>
      <c r="AQ43" s="8">
        <f t="shared" si="19"/>
        <v>106</v>
      </c>
      <c r="AR43" s="8">
        <f t="shared" si="19"/>
        <v>741</v>
      </c>
      <c r="AS43" s="8">
        <f t="shared" si="19"/>
        <v>1339</v>
      </c>
      <c r="AT43" s="8">
        <f t="shared" si="19"/>
        <v>422</v>
      </c>
      <c r="AU43" s="8">
        <f t="shared" si="19"/>
        <v>347</v>
      </c>
      <c r="AV43" s="8">
        <f t="shared" si="19"/>
        <v>556</v>
      </c>
      <c r="AW43" s="8">
        <v>43</v>
      </c>
    </row>
    <row r="44" spans="1:49" x14ac:dyDescent="0.2">
      <c r="A44" s="211" t="s">
        <v>109</v>
      </c>
      <c r="B44" s="8">
        <f t="shared" si="20"/>
        <v>9839</v>
      </c>
      <c r="C44" s="8">
        <f t="shared" si="20"/>
        <v>715</v>
      </c>
      <c r="D44" s="8">
        <f t="shared" si="20"/>
        <v>283</v>
      </c>
      <c r="E44" s="8">
        <f t="shared" si="20"/>
        <v>385</v>
      </c>
      <c r="F44" s="8">
        <f t="shared" si="20"/>
        <v>724</v>
      </c>
      <c r="G44" s="8">
        <f t="shared" si="20"/>
        <v>517</v>
      </c>
      <c r="H44" s="8">
        <f t="shared" si="20"/>
        <v>1115</v>
      </c>
      <c r="I44" s="8">
        <f t="shared" si="20"/>
        <v>1863</v>
      </c>
      <c r="J44" s="8">
        <f t="shared" si="20"/>
        <v>669</v>
      </c>
      <c r="K44" s="8">
        <f t="shared" si="20"/>
        <v>933</v>
      </c>
      <c r="L44" s="8">
        <f t="shared" si="20"/>
        <v>1518</v>
      </c>
      <c r="M44" s="8">
        <f t="shared" si="20"/>
        <v>59</v>
      </c>
      <c r="N44" s="8">
        <f t="shared" si="20"/>
        <v>44</v>
      </c>
      <c r="O44" s="8">
        <f t="shared" si="20"/>
        <v>959</v>
      </c>
      <c r="P44" s="8">
        <f t="shared" si="20"/>
        <v>55</v>
      </c>
      <c r="Q44" s="8">
        <f t="shared" si="19"/>
        <v>404</v>
      </c>
      <c r="R44" s="8">
        <f t="shared" si="19"/>
        <v>508</v>
      </c>
      <c r="S44" s="8">
        <f t="shared" si="19"/>
        <v>293</v>
      </c>
      <c r="T44" s="8">
        <f t="shared" si="19"/>
        <v>200</v>
      </c>
      <c r="U44" s="8">
        <f t="shared" si="19"/>
        <v>83</v>
      </c>
      <c r="V44" s="8">
        <f t="shared" si="19"/>
        <v>385</v>
      </c>
      <c r="W44" s="8">
        <f t="shared" si="19"/>
        <v>293</v>
      </c>
      <c r="X44" s="8">
        <f t="shared" si="19"/>
        <v>199</v>
      </c>
      <c r="Y44" s="8">
        <f t="shared" si="19"/>
        <v>239</v>
      </c>
      <c r="Z44" s="8">
        <f t="shared" si="19"/>
        <v>204</v>
      </c>
      <c r="AA44" s="8">
        <f t="shared" si="19"/>
        <v>204</v>
      </c>
      <c r="AB44" s="8">
        <f t="shared" si="19"/>
        <v>962</v>
      </c>
      <c r="AC44" s="8">
        <f t="shared" si="19"/>
        <v>55</v>
      </c>
      <c r="AD44" s="8">
        <f t="shared" si="19"/>
        <v>259</v>
      </c>
      <c r="AE44" s="8">
        <f t="shared" si="19"/>
        <v>724</v>
      </c>
      <c r="AF44" s="8">
        <f t="shared" si="19"/>
        <v>807</v>
      </c>
      <c r="AG44" s="8">
        <f t="shared" si="19"/>
        <v>469</v>
      </c>
      <c r="AH44" s="8">
        <f t="shared" si="19"/>
        <v>141</v>
      </c>
      <c r="AI44" s="8">
        <f t="shared" si="19"/>
        <v>150</v>
      </c>
      <c r="AJ44" s="8">
        <f t="shared" si="19"/>
        <v>203</v>
      </c>
      <c r="AK44" s="8">
        <f t="shared" si="19"/>
        <v>235</v>
      </c>
      <c r="AL44" s="8">
        <f t="shared" si="19"/>
        <v>417</v>
      </c>
      <c r="AM44" s="8">
        <f t="shared" si="19"/>
        <v>59</v>
      </c>
      <c r="AN44" s="8">
        <f t="shared" si="19"/>
        <v>373</v>
      </c>
      <c r="AO44" s="8">
        <f t="shared" si="19"/>
        <v>318</v>
      </c>
      <c r="AP44" s="8">
        <f t="shared" si="19"/>
        <v>283</v>
      </c>
      <c r="AQ44" s="8">
        <f t="shared" si="19"/>
        <v>44</v>
      </c>
      <c r="AR44" s="8">
        <f t="shared" si="19"/>
        <v>281</v>
      </c>
      <c r="AS44" s="8">
        <f t="shared" si="19"/>
        <v>516</v>
      </c>
      <c r="AT44" s="8">
        <f t="shared" si="19"/>
        <v>175</v>
      </c>
      <c r="AU44" s="8">
        <f t="shared" si="19"/>
        <v>154</v>
      </c>
      <c r="AV44" s="8">
        <f t="shared" si="19"/>
        <v>202</v>
      </c>
      <c r="AW44" s="8">
        <v>44</v>
      </c>
    </row>
    <row r="45" spans="1:49" ht="15" x14ac:dyDescent="0.25">
      <c r="A45" s="210" t="s">
        <v>264</v>
      </c>
      <c r="B45" s="8">
        <f>B86+B127+B168+B209+B250</f>
        <v>28511</v>
      </c>
      <c r="C45" s="8">
        <f t="shared" si="20"/>
        <v>1902</v>
      </c>
      <c r="D45" s="8">
        <f t="shared" si="20"/>
        <v>549</v>
      </c>
      <c r="E45" s="8">
        <f t="shared" si="20"/>
        <v>664</v>
      </c>
      <c r="F45" s="8">
        <f t="shared" si="20"/>
        <v>1960</v>
      </c>
      <c r="G45" s="8">
        <f t="shared" si="20"/>
        <v>1622</v>
      </c>
      <c r="H45" s="8">
        <f t="shared" si="20"/>
        <v>3135</v>
      </c>
      <c r="I45" s="8">
        <f t="shared" si="20"/>
        <v>6403</v>
      </c>
      <c r="J45" s="8">
        <f t="shared" si="20"/>
        <v>1590</v>
      </c>
      <c r="K45" s="8">
        <f t="shared" si="20"/>
        <v>3471</v>
      </c>
      <c r="L45" s="8">
        <f t="shared" si="20"/>
        <v>4768</v>
      </c>
      <c r="M45" s="8">
        <f t="shared" si="20"/>
        <v>93</v>
      </c>
      <c r="N45" s="8">
        <f t="shared" si="20"/>
        <v>115</v>
      </c>
      <c r="O45" s="8">
        <f t="shared" si="20"/>
        <v>2139</v>
      </c>
      <c r="P45" s="8">
        <f t="shared" si="20"/>
        <v>100</v>
      </c>
      <c r="Q45" s="8">
        <f t="shared" si="20"/>
        <v>1314</v>
      </c>
      <c r="R45" s="8">
        <f t="shared" si="19"/>
        <v>1362</v>
      </c>
      <c r="S45" s="8">
        <f t="shared" si="19"/>
        <v>561</v>
      </c>
      <c r="T45" s="8">
        <f t="shared" si="19"/>
        <v>425</v>
      </c>
      <c r="U45" s="8">
        <f t="shared" si="19"/>
        <v>294</v>
      </c>
      <c r="V45" s="8">
        <f t="shared" si="19"/>
        <v>664</v>
      </c>
      <c r="W45" s="8">
        <f t="shared" si="19"/>
        <v>880</v>
      </c>
      <c r="X45" s="8">
        <f t="shared" si="19"/>
        <v>681</v>
      </c>
      <c r="Y45" s="8">
        <f t="shared" si="19"/>
        <v>428</v>
      </c>
      <c r="Z45" s="8">
        <f t="shared" si="19"/>
        <v>570</v>
      </c>
      <c r="AA45" s="8">
        <f t="shared" si="19"/>
        <v>417</v>
      </c>
      <c r="AB45" s="8">
        <f t="shared" si="19"/>
        <v>2725</v>
      </c>
      <c r="AC45" s="8">
        <f t="shared" si="19"/>
        <v>100</v>
      </c>
      <c r="AD45" s="8">
        <f t="shared" si="19"/>
        <v>890</v>
      </c>
      <c r="AE45" s="8">
        <f t="shared" si="19"/>
        <v>1960</v>
      </c>
      <c r="AF45" s="8">
        <f t="shared" si="19"/>
        <v>3761</v>
      </c>
      <c r="AG45" s="8">
        <f t="shared" si="19"/>
        <v>1165</v>
      </c>
      <c r="AH45" s="8">
        <f t="shared" si="19"/>
        <v>354</v>
      </c>
      <c r="AI45" s="8">
        <f t="shared" si="19"/>
        <v>500</v>
      </c>
      <c r="AJ45" s="8">
        <f t="shared" si="19"/>
        <v>459</v>
      </c>
      <c r="AK45" s="8">
        <f t="shared" si="19"/>
        <v>711</v>
      </c>
      <c r="AL45" s="8">
        <f t="shared" si="19"/>
        <v>1857</v>
      </c>
      <c r="AM45" s="8">
        <f t="shared" si="19"/>
        <v>93</v>
      </c>
      <c r="AN45" s="8">
        <f t="shared" si="19"/>
        <v>698</v>
      </c>
      <c r="AO45" s="8">
        <f t="shared" si="19"/>
        <v>932</v>
      </c>
      <c r="AP45" s="8">
        <f t="shared" si="19"/>
        <v>549</v>
      </c>
      <c r="AQ45" s="8">
        <f t="shared" si="19"/>
        <v>115</v>
      </c>
      <c r="AR45" s="8">
        <f t="shared" si="19"/>
        <v>510</v>
      </c>
      <c r="AS45" s="8">
        <f t="shared" si="19"/>
        <v>1614</v>
      </c>
      <c r="AT45" s="8">
        <f t="shared" si="19"/>
        <v>438</v>
      </c>
      <c r="AU45" s="8">
        <f t="shared" si="19"/>
        <v>511</v>
      </c>
      <c r="AV45" s="8">
        <f t="shared" si="19"/>
        <v>973</v>
      </c>
      <c r="AW45" s="8">
        <v>45</v>
      </c>
    </row>
    <row r="46" spans="1:49" ht="15" x14ac:dyDescent="0.25">
      <c r="A46" s="210" t="s">
        <v>111</v>
      </c>
      <c r="B46" s="8">
        <f>B87+B128+B169+B210+B251</f>
        <v>116332</v>
      </c>
      <c r="C46" s="8">
        <f t="shared" ref="C46:AV53" si="21">C87+C128+C169+C210+C251</f>
        <v>7798</v>
      </c>
      <c r="D46" s="8">
        <f t="shared" si="21"/>
        <v>2270</v>
      </c>
      <c r="E46" s="8">
        <f t="shared" si="21"/>
        <v>3034</v>
      </c>
      <c r="F46" s="8">
        <f t="shared" si="21"/>
        <v>8204</v>
      </c>
      <c r="G46" s="8">
        <f t="shared" si="21"/>
        <v>6625</v>
      </c>
      <c r="H46" s="8">
        <f t="shared" si="21"/>
        <v>12764</v>
      </c>
      <c r="I46" s="8">
        <f t="shared" si="21"/>
        <v>24652</v>
      </c>
      <c r="J46" s="8">
        <f t="shared" si="21"/>
        <v>6512</v>
      </c>
      <c r="K46" s="8">
        <f t="shared" si="21"/>
        <v>15057</v>
      </c>
      <c r="L46" s="8">
        <f t="shared" si="21"/>
        <v>19612</v>
      </c>
      <c r="M46" s="8">
        <f t="shared" si="21"/>
        <v>439</v>
      </c>
      <c r="N46" s="8">
        <f t="shared" si="21"/>
        <v>498</v>
      </c>
      <c r="O46" s="8">
        <f t="shared" si="21"/>
        <v>8384</v>
      </c>
      <c r="P46" s="8">
        <f t="shared" si="21"/>
        <v>483</v>
      </c>
      <c r="Q46" s="8">
        <f t="shared" si="21"/>
        <v>4626</v>
      </c>
      <c r="R46" s="8">
        <f t="shared" si="21"/>
        <v>6112</v>
      </c>
      <c r="S46" s="8">
        <f t="shared" si="21"/>
        <v>2424</v>
      </c>
      <c r="T46" s="8">
        <f t="shared" si="21"/>
        <v>1639</v>
      </c>
      <c r="U46" s="8">
        <f t="shared" si="21"/>
        <v>1175</v>
      </c>
      <c r="V46" s="8">
        <f t="shared" si="21"/>
        <v>3034</v>
      </c>
      <c r="W46" s="8">
        <f t="shared" si="21"/>
        <v>3077</v>
      </c>
      <c r="X46" s="8">
        <f t="shared" si="21"/>
        <v>2666</v>
      </c>
      <c r="Y46" s="8">
        <f t="shared" si="21"/>
        <v>2101</v>
      </c>
      <c r="Z46" s="8">
        <f t="shared" si="21"/>
        <v>2436</v>
      </c>
      <c r="AA46" s="8">
        <f t="shared" si="21"/>
        <v>2001</v>
      </c>
      <c r="AB46" s="8">
        <f t="shared" si="21"/>
        <v>10681</v>
      </c>
      <c r="AC46" s="8">
        <f t="shared" si="21"/>
        <v>483</v>
      </c>
      <c r="AD46" s="8">
        <f t="shared" si="21"/>
        <v>3739</v>
      </c>
      <c r="AE46" s="8">
        <f t="shared" si="21"/>
        <v>8204</v>
      </c>
      <c r="AF46" s="8">
        <f t="shared" si="21"/>
        <v>13118</v>
      </c>
      <c r="AG46" s="8">
        <f t="shared" si="21"/>
        <v>4873</v>
      </c>
      <c r="AH46" s="8">
        <f t="shared" si="21"/>
        <v>1592</v>
      </c>
      <c r="AI46" s="8">
        <f t="shared" si="21"/>
        <v>2052</v>
      </c>
      <c r="AJ46" s="8">
        <f t="shared" si="21"/>
        <v>2026</v>
      </c>
      <c r="AK46" s="8">
        <f t="shared" si="21"/>
        <v>2947</v>
      </c>
      <c r="AL46" s="8">
        <f t="shared" si="21"/>
        <v>8088</v>
      </c>
      <c r="AM46" s="8">
        <f t="shared" si="21"/>
        <v>439</v>
      </c>
      <c r="AN46" s="8">
        <f t="shared" si="21"/>
        <v>2883</v>
      </c>
      <c r="AO46" s="8">
        <f t="shared" si="21"/>
        <v>3809</v>
      </c>
      <c r="AP46" s="8">
        <f t="shared" si="21"/>
        <v>2270</v>
      </c>
      <c r="AQ46" s="8">
        <f t="shared" si="21"/>
        <v>498</v>
      </c>
      <c r="AR46" s="8">
        <f t="shared" si="21"/>
        <v>2185</v>
      </c>
      <c r="AS46" s="8">
        <f t="shared" si="21"/>
        <v>6969</v>
      </c>
      <c r="AT46" s="8">
        <f t="shared" si="21"/>
        <v>1711</v>
      </c>
      <c r="AU46" s="8">
        <f t="shared" si="21"/>
        <v>2031</v>
      </c>
      <c r="AV46" s="8">
        <f t="shared" si="21"/>
        <v>4443</v>
      </c>
      <c r="AW46" s="8">
        <v>46</v>
      </c>
    </row>
    <row r="47" spans="1:49" ht="15" x14ac:dyDescent="0.25">
      <c r="A47" s="210" t="s">
        <v>112</v>
      </c>
      <c r="B47" s="8">
        <f t="shared" ref="B47:P62" si="22">B88+B129+B170+B211+B252</f>
        <v>134447</v>
      </c>
      <c r="C47" s="8">
        <f t="shared" si="22"/>
        <v>9485</v>
      </c>
      <c r="D47" s="8">
        <f t="shared" si="22"/>
        <v>2861</v>
      </c>
      <c r="E47" s="8">
        <f t="shared" si="22"/>
        <v>3685</v>
      </c>
      <c r="F47" s="8">
        <f t="shared" si="22"/>
        <v>9606</v>
      </c>
      <c r="G47" s="8">
        <f t="shared" si="22"/>
        <v>7925</v>
      </c>
      <c r="H47" s="8">
        <f t="shared" si="22"/>
        <v>14190</v>
      </c>
      <c r="I47" s="8">
        <f t="shared" si="22"/>
        <v>27930</v>
      </c>
      <c r="J47" s="8">
        <f t="shared" si="22"/>
        <v>8180</v>
      </c>
      <c r="K47" s="8">
        <f t="shared" si="22"/>
        <v>17990</v>
      </c>
      <c r="L47" s="8">
        <f t="shared" si="22"/>
        <v>20731</v>
      </c>
      <c r="M47" s="8">
        <f t="shared" si="22"/>
        <v>540</v>
      </c>
      <c r="N47" s="8">
        <f t="shared" si="22"/>
        <v>651</v>
      </c>
      <c r="O47" s="8">
        <f t="shared" si="22"/>
        <v>9937</v>
      </c>
      <c r="P47" s="8">
        <f t="shared" si="22"/>
        <v>736</v>
      </c>
      <c r="Q47" s="8">
        <f t="shared" si="21"/>
        <v>4675</v>
      </c>
      <c r="R47" s="8">
        <f t="shared" si="21"/>
        <v>7085</v>
      </c>
      <c r="S47" s="8">
        <f t="shared" si="21"/>
        <v>2944</v>
      </c>
      <c r="T47" s="8">
        <f t="shared" si="21"/>
        <v>2050</v>
      </c>
      <c r="U47" s="8">
        <f t="shared" si="21"/>
        <v>1311</v>
      </c>
      <c r="V47" s="8">
        <f t="shared" si="21"/>
        <v>3685</v>
      </c>
      <c r="W47" s="8">
        <f t="shared" si="21"/>
        <v>3391</v>
      </c>
      <c r="X47" s="8">
        <f t="shared" si="21"/>
        <v>3157</v>
      </c>
      <c r="Y47" s="8">
        <f t="shared" si="21"/>
        <v>2719</v>
      </c>
      <c r="Z47" s="8">
        <f t="shared" si="21"/>
        <v>2806</v>
      </c>
      <c r="AA47" s="8">
        <f t="shared" si="21"/>
        <v>2764</v>
      </c>
      <c r="AB47" s="8">
        <f t="shared" si="21"/>
        <v>10227</v>
      </c>
      <c r="AC47" s="8">
        <f t="shared" si="21"/>
        <v>736</v>
      </c>
      <c r="AD47" s="8">
        <f t="shared" si="21"/>
        <v>4268</v>
      </c>
      <c r="AE47" s="8">
        <f t="shared" si="21"/>
        <v>9606</v>
      </c>
      <c r="AF47" s="8">
        <f t="shared" si="21"/>
        <v>13594</v>
      </c>
      <c r="AG47" s="8">
        <f t="shared" si="21"/>
        <v>6130</v>
      </c>
      <c r="AH47" s="8">
        <f t="shared" si="21"/>
        <v>1976</v>
      </c>
      <c r="AI47" s="8">
        <f t="shared" si="21"/>
        <v>2324</v>
      </c>
      <c r="AJ47" s="8">
        <f t="shared" si="21"/>
        <v>2430</v>
      </c>
      <c r="AK47" s="8">
        <f t="shared" si="21"/>
        <v>3602</v>
      </c>
      <c r="AL47" s="8">
        <f t="shared" si="21"/>
        <v>9703</v>
      </c>
      <c r="AM47" s="8">
        <f t="shared" si="21"/>
        <v>540</v>
      </c>
      <c r="AN47" s="8">
        <f t="shared" si="21"/>
        <v>3602</v>
      </c>
      <c r="AO47" s="8">
        <f t="shared" si="21"/>
        <v>4529</v>
      </c>
      <c r="AP47" s="8">
        <f t="shared" si="21"/>
        <v>2861</v>
      </c>
      <c r="AQ47" s="8">
        <f t="shared" si="21"/>
        <v>651</v>
      </c>
      <c r="AR47" s="8">
        <f t="shared" si="21"/>
        <v>2726</v>
      </c>
      <c r="AS47" s="8">
        <f t="shared" si="21"/>
        <v>8287</v>
      </c>
      <c r="AT47" s="8">
        <f t="shared" si="21"/>
        <v>2346</v>
      </c>
      <c r="AU47" s="8">
        <f t="shared" si="21"/>
        <v>2348</v>
      </c>
      <c r="AV47" s="8">
        <f t="shared" si="21"/>
        <v>5374</v>
      </c>
      <c r="AW47" s="8">
        <v>47</v>
      </c>
    </row>
    <row r="48" spans="1:49" ht="15" x14ac:dyDescent="0.25">
      <c r="A48" s="210" t="s">
        <v>113</v>
      </c>
      <c r="B48" s="8">
        <f t="shared" si="22"/>
        <v>137520</v>
      </c>
      <c r="C48" s="8">
        <f t="shared" si="22"/>
        <v>9945</v>
      </c>
      <c r="D48" s="8">
        <f t="shared" si="22"/>
        <v>3086</v>
      </c>
      <c r="E48" s="8">
        <f t="shared" si="22"/>
        <v>3736</v>
      </c>
      <c r="F48" s="8">
        <f t="shared" si="22"/>
        <v>9471</v>
      </c>
      <c r="G48" s="8">
        <f t="shared" si="22"/>
        <v>8212</v>
      </c>
      <c r="H48" s="8">
        <f t="shared" si="22"/>
        <v>14121</v>
      </c>
      <c r="I48" s="8">
        <f t="shared" si="22"/>
        <v>28752</v>
      </c>
      <c r="J48" s="8">
        <f t="shared" si="22"/>
        <v>8529</v>
      </c>
      <c r="K48" s="8">
        <f t="shared" si="22"/>
        <v>18274</v>
      </c>
      <c r="L48" s="8">
        <f t="shared" si="22"/>
        <v>20730</v>
      </c>
      <c r="M48" s="8">
        <f t="shared" si="22"/>
        <v>546</v>
      </c>
      <c r="N48" s="8">
        <f t="shared" si="22"/>
        <v>695</v>
      </c>
      <c r="O48" s="8">
        <f t="shared" si="22"/>
        <v>10680</v>
      </c>
      <c r="P48" s="8">
        <f t="shared" si="22"/>
        <v>743</v>
      </c>
      <c r="Q48" s="8">
        <f t="shared" si="21"/>
        <v>4419</v>
      </c>
      <c r="R48" s="8">
        <f t="shared" si="21"/>
        <v>7135</v>
      </c>
      <c r="S48" s="8">
        <f t="shared" si="21"/>
        <v>3139</v>
      </c>
      <c r="T48" s="8">
        <f t="shared" si="21"/>
        <v>2232</v>
      </c>
      <c r="U48" s="8">
        <f t="shared" si="21"/>
        <v>1419</v>
      </c>
      <c r="V48" s="8">
        <f t="shared" si="21"/>
        <v>3736</v>
      </c>
      <c r="W48" s="8">
        <f t="shared" si="21"/>
        <v>3413</v>
      </c>
      <c r="X48" s="8">
        <f t="shared" si="21"/>
        <v>3322</v>
      </c>
      <c r="Y48" s="8">
        <f t="shared" si="21"/>
        <v>3010</v>
      </c>
      <c r="Z48" s="8">
        <f t="shared" si="21"/>
        <v>2853</v>
      </c>
      <c r="AA48" s="8">
        <f t="shared" si="21"/>
        <v>2935</v>
      </c>
      <c r="AB48" s="8">
        <f t="shared" si="21"/>
        <v>10083</v>
      </c>
      <c r="AC48" s="8">
        <f t="shared" si="21"/>
        <v>743</v>
      </c>
      <c r="AD48" s="8">
        <f t="shared" si="21"/>
        <v>4150</v>
      </c>
      <c r="AE48" s="8">
        <f t="shared" si="21"/>
        <v>9471</v>
      </c>
      <c r="AF48" s="8">
        <f t="shared" si="21"/>
        <v>13712</v>
      </c>
      <c r="AG48" s="8">
        <f t="shared" si="21"/>
        <v>6297</v>
      </c>
      <c r="AH48" s="8">
        <f t="shared" si="21"/>
        <v>2037</v>
      </c>
      <c r="AI48" s="8">
        <f t="shared" si="21"/>
        <v>2474</v>
      </c>
      <c r="AJ48" s="8">
        <f t="shared" si="21"/>
        <v>2567</v>
      </c>
      <c r="AK48" s="8">
        <f t="shared" si="21"/>
        <v>3757</v>
      </c>
      <c r="AL48" s="8">
        <f t="shared" si="21"/>
        <v>9767</v>
      </c>
      <c r="AM48" s="8">
        <f t="shared" si="21"/>
        <v>546</v>
      </c>
      <c r="AN48" s="8">
        <f t="shared" si="21"/>
        <v>4128</v>
      </c>
      <c r="AO48" s="8">
        <f t="shared" si="21"/>
        <v>4691</v>
      </c>
      <c r="AP48" s="8">
        <f t="shared" si="21"/>
        <v>3086</v>
      </c>
      <c r="AQ48" s="8">
        <f t="shared" si="21"/>
        <v>695</v>
      </c>
      <c r="AR48" s="8">
        <f t="shared" si="21"/>
        <v>2866</v>
      </c>
      <c r="AS48" s="8">
        <f t="shared" si="21"/>
        <v>8507</v>
      </c>
      <c r="AT48" s="8">
        <f t="shared" si="21"/>
        <v>2643</v>
      </c>
      <c r="AU48" s="8">
        <f t="shared" si="21"/>
        <v>2367</v>
      </c>
      <c r="AV48" s="8">
        <f t="shared" si="21"/>
        <v>5320</v>
      </c>
      <c r="AW48" s="8">
        <v>48</v>
      </c>
    </row>
    <row r="49" spans="1:49" ht="15" x14ac:dyDescent="0.25">
      <c r="A49" s="210" t="s">
        <v>114</v>
      </c>
      <c r="B49" s="8">
        <f t="shared" si="22"/>
        <v>156383</v>
      </c>
      <c r="C49" s="8">
        <f t="shared" si="22"/>
        <v>11094</v>
      </c>
      <c r="D49" s="8">
        <f t="shared" si="22"/>
        <v>3145</v>
      </c>
      <c r="E49" s="8">
        <f t="shared" si="22"/>
        <v>4258</v>
      </c>
      <c r="F49" s="8">
        <f t="shared" si="22"/>
        <v>11188</v>
      </c>
      <c r="G49" s="8">
        <f t="shared" si="22"/>
        <v>9114</v>
      </c>
      <c r="H49" s="8">
        <f t="shared" si="22"/>
        <v>16773</v>
      </c>
      <c r="I49" s="8">
        <f t="shared" si="22"/>
        <v>33831</v>
      </c>
      <c r="J49" s="8">
        <f t="shared" si="22"/>
        <v>8857</v>
      </c>
      <c r="K49" s="8">
        <f t="shared" si="22"/>
        <v>19351</v>
      </c>
      <c r="L49" s="8">
        <f t="shared" si="22"/>
        <v>23871</v>
      </c>
      <c r="M49" s="8">
        <f t="shared" si="22"/>
        <v>624</v>
      </c>
      <c r="N49" s="8">
        <f t="shared" si="22"/>
        <v>691</v>
      </c>
      <c r="O49" s="8">
        <f t="shared" si="22"/>
        <v>12800</v>
      </c>
      <c r="P49" s="8">
        <f t="shared" si="22"/>
        <v>786</v>
      </c>
      <c r="Q49" s="8">
        <f t="shared" si="21"/>
        <v>6528</v>
      </c>
      <c r="R49" s="8">
        <f t="shared" si="21"/>
        <v>7354</v>
      </c>
      <c r="S49" s="8">
        <f t="shared" si="21"/>
        <v>3428</v>
      </c>
      <c r="T49" s="8">
        <f t="shared" si="21"/>
        <v>2396</v>
      </c>
      <c r="U49" s="8">
        <f t="shared" si="21"/>
        <v>1551</v>
      </c>
      <c r="V49" s="8">
        <f t="shared" si="21"/>
        <v>4258</v>
      </c>
      <c r="W49" s="8">
        <f t="shared" si="21"/>
        <v>5071</v>
      </c>
      <c r="X49" s="8">
        <f t="shared" si="21"/>
        <v>3644</v>
      </c>
      <c r="Y49" s="8">
        <f t="shared" si="21"/>
        <v>3203</v>
      </c>
      <c r="Z49" s="8">
        <f t="shared" si="21"/>
        <v>3158</v>
      </c>
      <c r="AA49" s="8">
        <f t="shared" si="21"/>
        <v>2950</v>
      </c>
      <c r="AB49" s="8">
        <f t="shared" si="21"/>
        <v>12823</v>
      </c>
      <c r="AC49" s="8">
        <f t="shared" si="21"/>
        <v>786</v>
      </c>
      <c r="AD49" s="8">
        <f t="shared" si="21"/>
        <v>4390</v>
      </c>
      <c r="AE49" s="8">
        <f t="shared" si="21"/>
        <v>11188</v>
      </c>
      <c r="AF49" s="8">
        <f t="shared" si="21"/>
        <v>17549</v>
      </c>
      <c r="AG49" s="8">
        <f t="shared" si="21"/>
        <v>6461</v>
      </c>
      <c r="AH49" s="8">
        <f t="shared" si="21"/>
        <v>2420</v>
      </c>
      <c r="AI49" s="8">
        <f t="shared" si="21"/>
        <v>2463</v>
      </c>
      <c r="AJ49" s="8">
        <f t="shared" si="21"/>
        <v>2891</v>
      </c>
      <c r="AK49" s="8">
        <f t="shared" si="21"/>
        <v>4250</v>
      </c>
      <c r="AL49" s="8">
        <f t="shared" si="21"/>
        <v>10160</v>
      </c>
      <c r="AM49" s="8">
        <f t="shared" si="21"/>
        <v>624</v>
      </c>
      <c r="AN49" s="8">
        <f t="shared" si="21"/>
        <v>4301</v>
      </c>
      <c r="AO49" s="8">
        <f t="shared" si="21"/>
        <v>5038</v>
      </c>
      <c r="AP49" s="8">
        <f t="shared" si="21"/>
        <v>3145</v>
      </c>
      <c r="AQ49" s="8">
        <f t="shared" si="21"/>
        <v>691</v>
      </c>
      <c r="AR49" s="8">
        <f t="shared" si="21"/>
        <v>3200</v>
      </c>
      <c r="AS49" s="8">
        <f t="shared" si="21"/>
        <v>9191</v>
      </c>
      <c r="AT49" s="8">
        <f t="shared" si="21"/>
        <v>3173</v>
      </c>
      <c r="AU49" s="8">
        <f t="shared" si="21"/>
        <v>2671</v>
      </c>
      <c r="AV49" s="8">
        <f t="shared" si="21"/>
        <v>5427</v>
      </c>
      <c r="AW49" s="8">
        <v>49</v>
      </c>
    </row>
    <row r="50" spans="1:49" ht="15" x14ac:dyDescent="0.25">
      <c r="A50" s="210" t="s">
        <v>115</v>
      </c>
      <c r="B50" s="8">
        <f t="shared" si="22"/>
        <v>186192</v>
      </c>
      <c r="C50" s="8">
        <f t="shared" si="22"/>
        <v>10743</v>
      </c>
      <c r="D50" s="8">
        <f t="shared" si="22"/>
        <v>2613</v>
      </c>
      <c r="E50" s="8">
        <f t="shared" si="22"/>
        <v>3791</v>
      </c>
      <c r="F50" s="8">
        <f t="shared" si="22"/>
        <v>12448</v>
      </c>
      <c r="G50" s="8">
        <f t="shared" si="22"/>
        <v>9838</v>
      </c>
      <c r="H50" s="8">
        <f t="shared" si="22"/>
        <v>20816</v>
      </c>
      <c r="I50" s="8">
        <f t="shared" si="22"/>
        <v>46867</v>
      </c>
      <c r="J50" s="8">
        <f t="shared" si="22"/>
        <v>7403</v>
      </c>
      <c r="K50" s="8">
        <f t="shared" si="22"/>
        <v>19475</v>
      </c>
      <c r="L50" s="8">
        <f t="shared" si="22"/>
        <v>35828</v>
      </c>
      <c r="M50" s="8">
        <f t="shared" si="22"/>
        <v>529</v>
      </c>
      <c r="N50" s="8">
        <f t="shared" si="22"/>
        <v>607</v>
      </c>
      <c r="O50" s="8">
        <f t="shared" si="22"/>
        <v>14699</v>
      </c>
      <c r="P50" s="8">
        <f t="shared" si="22"/>
        <v>535</v>
      </c>
      <c r="Q50" s="8">
        <f t="shared" si="21"/>
        <v>12364</v>
      </c>
      <c r="R50" s="8">
        <f t="shared" si="21"/>
        <v>6173</v>
      </c>
      <c r="S50" s="8">
        <f t="shared" si="21"/>
        <v>2819</v>
      </c>
      <c r="T50" s="8">
        <f t="shared" si="21"/>
        <v>1902</v>
      </c>
      <c r="U50" s="8">
        <f t="shared" si="21"/>
        <v>1380</v>
      </c>
      <c r="V50" s="8">
        <f t="shared" si="21"/>
        <v>3791</v>
      </c>
      <c r="W50" s="8">
        <f t="shared" si="21"/>
        <v>8282</v>
      </c>
      <c r="X50" s="8">
        <f t="shared" si="21"/>
        <v>3688</v>
      </c>
      <c r="Y50" s="8">
        <f t="shared" si="21"/>
        <v>2941</v>
      </c>
      <c r="Z50" s="8">
        <f t="shared" si="21"/>
        <v>2952</v>
      </c>
      <c r="AA50" s="8">
        <f t="shared" si="21"/>
        <v>2527</v>
      </c>
      <c r="AB50" s="8">
        <f t="shared" si="21"/>
        <v>25356</v>
      </c>
      <c r="AC50" s="8">
        <f t="shared" si="21"/>
        <v>535</v>
      </c>
      <c r="AD50" s="8">
        <f t="shared" si="21"/>
        <v>4387</v>
      </c>
      <c r="AE50" s="8">
        <f t="shared" si="21"/>
        <v>12448</v>
      </c>
      <c r="AF50" s="8">
        <f t="shared" si="21"/>
        <v>30508</v>
      </c>
      <c r="AG50" s="8">
        <f t="shared" si="21"/>
        <v>5501</v>
      </c>
      <c r="AH50" s="8">
        <f t="shared" si="21"/>
        <v>2488</v>
      </c>
      <c r="AI50" s="8">
        <f t="shared" si="21"/>
        <v>2474</v>
      </c>
      <c r="AJ50" s="8">
        <f t="shared" si="21"/>
        <v>2279</v>
      </c>
      <c r="AK50" s="8">
        <f t="shared" si="21"/>
        <v>3995</v>
      </c>
      <c r="AL50" s="8">
        <f t="shared" si="21"/>
        <v>10568</v>
      </c>
      <c r="AM50" s="8">
        <f t="shared" si="21"/>
        <v>529</v>
      </c>
      <c r="AN50" s="8">
        <f t="shared" si="21"/>
        <v>3598</v>
      </c>
      <c r="AO50" s="8">
        <f t="shared" si="21"/>
        <v>5445</v>
      </c>
      <c r="AP50" s="8">
        <f t="shared" si="21"/>
        <v>2613</v>
      </c>
      <c r="AQ50" s="8">
        <f t="shared" si="21"/>
        <v>607</v>
      </c>
      <c r="AR50" s="8">
        <f t="shared" si="21"/>
        <v>3060</v>
      </c>
      <c r="AS50" s="8">
        <f t="shared" si="21"/>
        <v>8907</v>
      </c>
      <c r="AT50" s="8">
        <f t="shared" si="21"/>
        <v>4071</v>
      </c>
      <c r="AU50" s="8">
        <f t="shared" si="21"/>
        <v>2958</v>
      </c>
      <c r="AV50" s="8">
        <f t="shared" si="21"/>
        <v>5046</v>
      </c>
      <c r="AW50" s="8">
        <v>50</v>
      </c>
    </row>
    <row r="51" spans="1:49" ht="15" x14ac:dyDescent="0.25">
      <c r="A51" s="210" t="s">
        <v>116</v>
      </c>
      <c r="B51" s="8">
        <f t="shared" si="22"/>
        <v>176313</v>
      </c>
      <c r="C51" s="8">
        <f t="shared" si="22"/>
        <v>10190</v>
      </c>
      <c r="D51" s="8">
        <f t="shared" si="22"/>
        <v>2589</v>
      </c>
      <c r="E51" s="8">
        <f t="shared" si="22"/>
        <v>3685</v>
      </c>
      <c r="F51" s="8">
        <f t="shared" si="22"/>
        <v>10593</v>
      </c>
      <c r="G51" s="8">
        <f t="shared" si="22"/>
        <v>8654</v>
      </c>
      <c r="H51" s="8">
        <f t="shared" si="22"/>
        <v>20188</v>
      </c>
      <c r="I51" s="8">
        <f t="shared" si="22"/>
        <v>42769</v>
      </c>
      <c r="J51" s="8">
        <f t="shared" si="22"/>
        <v>8362</v>
      </c>
      <c r="K51" s="8">
        <f t="shared" si="22"/>
        <v>20393</v>
      </c>
      <c r="L51" s="8">
        <f t="shared" si="22"/>
        <v>34004</v>
      </c>
      <c r="M51" s="8">
        <f t="shared" si="22"/>
        <v>586</v>
      </c>
      <c r="N51" s="8">
        <f t="shared" si="22"/>
        <v>616</v>
      </c>
      <c r="O51" s="8">
        <f t="shared" si="22"/>
        <v>13085</v>
      </c>
      <c r="P51" s="8">
        <f t="shared" si="22"/>
        <v>599</v>
      </c>
      <c r="Q51" s="8">
        <f t="shared" si="21"/>
        <v>10773</v>
      </c>
      <c r="R51" s="8">
        <f t="shared" si="21"/>
        <v>6777</v>
      </c>
      <c r="S51" s="8">
        <f t="shared" si="21"/>
        <v>3019</v>
      </c>
      <c r="T51" s="8">
        <f t="shared" si="21"/>
        <v>1965</v>
      </c>
      <c r="U51" s="8">
        <f t="shared" si="21"/>
        <v>1438</v>
      </c>
      <c r="V51" s="8">
        <f t="shared" si="21"/>
        <v>3685</v>
      </c>
      <c r="W51" s="8">
        <f t="shared" si="21"/>
        <v>6003</v>
      </c>
      <c r="X51" s="8">
        <f t="shared" si="21"/>
        <v>3599</v>
      </c>
      <c r="Y51" s="8">
        <f t="shared" si="21"/>
        <v>2105</v>
      </c>
      <c r="Z51" s="8">
        <f t="shared" si="21"/>
        <v>2547</v>
      </c>
      <c r="AA51" s="8">
        <f t="shared" si="21"/>
        <v>1843</v>
      </c>
      <c r="AB51" s="8">
        <f t="shared" si="21"/>
        <v>23631</v>
      </c>
      <c r="AC51" s="8">
        <f t="shared" si="21"/>
        <v>599</v>
      </c>
      <c r="AD51" s="8">
        <f t="shared" si="21"/>
        <v>4665</v>
      </c>
      <c r="AE51" s="8">
        <f t="shared" si="21"/>
        <v>10593</v>
      </c>
      <c r="AF51" s="8">
        <f t="shared" si="21"/>
        <v>28322</v>
      </c>
      <c r="AG51" s="8">
        <f t="shared" si="21"/>
        <v>6397</v>
      </c>
      <c r="AH51" s="8">
        <f t="shared" si="21"/>
        <v>2321</v>
      </c>
      <c r="AI51" s="8">
        <f t="shared" si="21"/>
        <v>2285</v>
      </c>
      <c r="AJ51" s="8">
        <f t="shared" si="21"/>
        <v>2638</v>
      </c>
      <c r="AK51" s="8">
        <f t="shared" si="21"/>
        <v>3684</v>
      </c>
      <c r="AL51" s="8">
        <f t="shared" si="21"/>
        <v>11116</v>
      </c>
      <c r="AM51" s="8">
        <f t="shared" si="21"/>
        <v>586</v>
      </c>
      <c r="AN51" s="8">
        <f t="shared" si="21"/>
        <v>4063</v>
      </c>
      <c r="AO51" s="8">
        <f t="shared" si="21"/>
        <v>5299</v>
      </c>
      <c r="AP51" s="8">
        <f t="shared" si="21"/>
        <v>2589</v>
      </c>
      <c r="AQ51" s="8">
        <f t="shared" si="21"/>
        <v>616</v>
      </c>
      <c r="AR51" s="8">
        <f t="shared" si="21"/>
        <v>2907</v>
      </c>
      <c r="AS51" s="8">
        <f t="shared" si="21"/>
        <v>9277</v>
      </c>
      <c r="AT51" s="8">
        <f t="shared" si="21"/>
        <v>2551</v>
      </c>
      <c r="AU51" s="8">
        <f t="shared" si="21"/>
        <v>2879</v>
      </c>
      <c r="AV51" s="8">
        <f t="shared" si="21"/>
        <v>5541</v>
      </c>
      <c r="AW51" s="8">
        <v>51</v>
      </c>
    </row>
    <row r="52" spans="1:49" ht="15" x14ac:dyDescent="0.25">
      <c r="A52" s="210" t="s">
        <v>117</v>
      </c>
      <c r="B52" s="8">
        <f t="shared" si="22"/>
        <v>169681</v>
      </c>
      <c r="C52" s="8">
        <f t="shared" si="22"/>
        <v>10283</v>
      </c>
      <c r="D52" s="8">
        <f t="shared" si="22"/>
        <v>2617</v>
      </c>
      <c r="E52" s="8">
        <f t="shared" si="22"/>
        <v>3727</v>
      </c>
      <c r="F52" s="8">
        <f t="shared" si="22"/>
        <v>10904</v>
      </c>
      <c r="G52" s="8">
        <f t="shared" si="22"/>
        <v>9104</v>
      </c>
      <c r="H52" s="8">
        <f t="shared" si="22"/>
        <v>18718</v>
      </c>
      <c r="I52" s="8">
        <f t="shared" si="22"/>
        <v>39381</v>
      </c>
      <c r="J52" s="8">
        <f t="shared" si="22"/>
        <v>8511</v>
      </c>
      <c r="K52" s="8">
        <f t="shared" si="22"/>
        <v>21125</v>
      </c>
      <c r="L52" s="8">
        <f t="shared" si="22"/>
        <v>31470</v>
      </c>
      <c r="M52" s="8">
        <f t="shared" si="22"/>
        <v>564</v>
      </c>
      <c r="N52" s="8">
        <f t="shared" si="22"/>
        <v>668</v>
      </c>
      <c r="O52" s="8">
        <f t="shared" si="22"/>
        <v>11907</v>
      </c>
      <c r="P52" s="8">
        <f t="shared" si="22"/>
        <v>702</v>
      </c>
      <c r="Q52" s="8">
        <f t="shared" si="21"/>
        <v>8582</v>
      </c>
      <c r="R52" s="8">
        <f t="shared" si="21"/>
        <v>7622</v>
      </c>
      <c r="S52" s="8">
        <f t="shared" si="21"/>
        <v>3180</v>
      </c>
      <c r="T52" s="8">
        <f t="shared" si="21"/>
        <v>1918</v>
      </c>
      <c r="U52" s="8">
        <f t="shared" si="21"/>
        <v>1527</v>
      </c>
      <c r="V52" s="8">
        <f t="shared" si="21"/>
        <v>3727</v>
      </c>
      <c r="W52" s="8">
        <f t="shared" si="21"/>
        <v>4856</v>
      </c>
      <c r="X52" s="8">
        <f t="shared" si="21"/>
        <v>3592</v>
      </c>
      <c r="Y52" s="8">
        <f t="shared" si="21"/>
        <v>2431</v>
      </c>
      <c r="Z52" s="8">
        <f t="shared" si="21"/>
        <v>2705</v>
      </c>
      <c r="AA52" s="8">
        <f t="shared" si="21"/>
        <v>2188</v>
      </c>
      <c r="AB52" s="8">
        <f t="shared" si="21"/>
        <v>20480</v>
      </c>
      <c r="AC52" s="8">
        <f t="shared" si="21"/>
        <v>702</v>
      </c>
      <c r="AD52" s="8">
        <f t="shared" si="21"/>
        <v>5139</v>
      </c>
      <c r="AE52" s="8">
        <f t="shared" si="21"/>
        <v>10904</v>
      </c>
      <c r="AF52" s="8">
        <f t="shared" si="21"/>
        <v>24282</v>
      </c>
      <c r="AG52" s="8">
        <f t="shared" si="21"/>
        <v>6593</v>
      </c>
      <c r="AH52" s="8">
        <f t="shared" si="21"/>
        <v>2267</v>
      </c>
      <c r="AI52" s="8">
        <f t="shared" si="21"/>
        <v>2572</v>
      </c>
      <c r="AJ52" s="8">
        <f t="shared" si="21"/>
        <v>2514</v>
      </c>
      <c r="AK52" s="8">
        <f t="shared" si="21"/>
        <v>3777</v>
      </c>
      <c r="AL52" s="8">
        <f t="shared" si="21"/>
        <v>11270</v>
      </c>
      <c r="AM52" s="8">
        <f t="shared" si="21"/>
        <v>564</v>
      </c>
      <c r="AN52" s="8">
        <f t="shared" si="21"/>
        <v>3871</v>
      </c>
      <c r="AO52" s="8">
        <f t="shared" si="21"/>
        <v>5375</v>
      </c>
      <c r="AP52" s="8">
        <f t="shared" si="21"/>
        <v>2617</v>
      </c>
      <c r="AQ52" s="8">
        <f t="shared" si="21"/>
        <v>668</v>
      </c>
      <c r="AR52" s="8">
        <f t="shared" si="21"/>
        <v>2914</v>
      </c>
      <c r="AS52" s="8">
        <f t="shared" si="21"/>
        <v>9855</v>
      </c>
      <c r="AT52" s="8">
        <f t="shared" si="21"/>
        <v>2438</v>
      </c>
      <c r="AU52" s="8">
        <f t="shared" si="21"/>
        <v>2838</v>
      </c>
      <c r="AV52" s="8">
        <f t="shared" si="21"/>
        <v>5713</v>
      </c>
      <c r="AW52" s="8">
        <v>52</v>
      </c>
    </row>
    <row r="53" spans="1:49" ht="15" x14ac:dyDescent="0.25">
      <c r="A53" s="210" t="s">
        <v>118</v>
      </c>
      <c r="B53" s="8">
        <f t="shared" si="22"/>
        <v>163850</v>
      </c>
      <c r="C53" s="8">
        <f t="shared" si="22"/>
        <v>10887</v>
      </c>
      <c r="D53" s="8">
        <f t="shared" si="22"/>
        <v>3184</v>
      </c>
      <c r="E53" s="8">
        <f t="shared" si="22"/>
        <v>3875</v>
      </c>
      <c r="F53" s="8">
        <f t="shared" si="22"/>
        <v>11045</v>
      </c>
      <c r="G53" s="8">
        <f t="shared" si="22"/>
        <v>9685</v>
      </c>
      <c r="H53" s="8">
        <f t="shared" si="22"/>
        <v>18030</v>
      </c>
      <c r="I53" s="8">
        <f t="shared" si="22"/>
        <v>35092</v>
      </c>
      <c r="J53" s="8">
        <f t="shared" si="22"/>
        <v>9096</v>
      </c>
      <c r="K53" s="8">
        <f t="shared" si="22"/>
        <v>20966</v>
      </c>
      <c r="L53" s="8">
        <f t="shared" si="22"/>
        <v>28389</v>
      </c>
      <c r="M53" s="8">
        <f t="shared" si="22"/>
        <v>603</v>
      </c>
      <c r="N53" s="8">
        <f t="shared" si="22"/>
        <v>736</v>
      </c>
      <c r="O53" s="8">
        <f t="shared" si="22"/>
        <v>11464</v>
      </c>
      <c r="P53" s="8">
        <f t="shared" si="22"/>
        <v>798</v>
      </c>
      <c r="Q53" s="8">
        <f t="shared" si="21"/>
        <v>6846</v>
      </c>
      <c r="R53" s="8">
        <f t="shared" si="21"/>
        <v>8438</v>
      </c>
      <c r="S53" s="8">
        <f t="shared" si="21"/>
        <v>3376</v>
      </c>
      <c r="T53" s="8">
        <f t="shared" si="21"/>
        <v>2279</v>
      </c>
      <c r="U53" s="8">
        <f t="shared" si="21"/>
        <v>1588</v>
      </c>
      <c r="V53" s="8">
        <f t="shared" si="21"/>
        <v>3875</v>
      </c>
      <c r="W53" s="8">
        <f t="shared" si="21"/>
        <v>3988</v>
      </c>
      <c r="X53" s="8">
        <f t="shared" si="21"/>
        <v>3698</v>
      </c>
      <c r="Y53" s="8">
        <f t="shared" si="21"/>
        <v>2926</v>
      </c>
      <c r="Z53" s="8">
        <f t="shared" si="21"/>
        <v>3162</v>
      </c>
      <c r="AA53" s="8">
        <f t="shared" si="21"/>
        <v>2698</v>
      </c>
      <c r="AB53" s="8">
        <f t="shared" si="21"/>
        <v>16507</v>
      </c>
      <c r="AC53" s="8">
        <f t="shared" si="21"/>
        <v>798</v>
      </c>
      <c r="AD53" s="8">
        <f t="shared" si="21"/>
        <v>5406</v>
      </c>
      <c r="AE53" s="8">
        <f t="shared" si="21"/>
        <v>11045</v>
      </c>
      <c r="AF53" s="8">
        <f t="shared" si="21"/>
        <v>19093</v>
      </c>
      <c r="AG53" s="8">
        <f t="shared" si="21"/>
        <v>6817</v>
      </c>
      <c r="AH53" s="8">
        <f t="shared" ref="Q53:AV61" si="23">AH94+AH135+AH176+AH217+AH258</f>
        <v>2364</v>
      </c>
      <c r="AI53" s="8">
        <f t="shared" si="23"/>
        <v>2604</v>
      </c>
      <c r="AJ53" s="8">
        <f t="shared" si="23"/>
        <v>2746</v>
      </c>
      <c r="AK53" s="8">
        <f t="shared" si="23"/>
        <v>4096</v>
      </c>
      <c r="AL53" s="8">
        <f t="shared" si="23"/>
        <v>11042</v>
      </c>
      <c r="AM53" s="8">
        <f t="shared" si="23"/>
        <v>603</v>
      </c>
      <c r="AN53" s="8">
        <f t="shared" si="23"/>
        <v>4100</v>
      </c>
      <c r="AO53" s="8">
        <f t="shared" si="23"/>
        <v>5276</v>
      </c>
      <c r="AP53" s="8">
        <f t="shared" si="23"/>
        <v>3184</v>
      </c>
      <c r="AQ53" s="8">
        <f t="shared" si="23"/>
        <v>736</v>
      </c>
      <c r="AR53" s="8">
        <f t="shared" si="23"/>
        <v>3093</v>
      </c>
      <c r="AS53" s="8">
        <f t="shared" si="23"/>
        <v>9924</v>
      </c>
      <c r="AT53" s="8">
        <f t="shared" si="23"/>
        <v>2691</v>
      </c>
      <c r="AU53" s="8">
        <f t="shared" si="23"/>
        <v>2735</v>
      </c>
      <c r="AV53" s="8">
        <f t="shared" si="23"/>
        <v>6116</v>
      </c>
      <c r="AW53" s="8">
        <v>53</v>
      </c>
    </row>
    <row r="54" spans="1:49" ht="15" x14ac:dyDescent="0.25">
      <c r="A54" s="210" t="s">
        <v>119</v>
      </c>
      <c r="B54" s="8">
        <f t="shared" si="22"/>
        <v>199274</v>
      </c>
      <c r="C54" s="8">
        <f t="shared" si="22"/>
        <v>14227</v>
      </c>
      <c r="D54" s="8">
        <f t="shared" si="22"/>
        <v>4344</v>
      </c>
      <c r="E54" s="8">
        <f t="shared" si="22"/>
        <v>5307</v>
      </c>
      <c r="F54" s="8">
        <f t="shared" si="22"/>
        <v>13820</v>
      </c>
      <c r="G54" s="8">
        <f t="shared" si="22"/>
        <v>11901</v>
      </c>
      <c r="H54" s="8">
        <f t="shared" si="22"/>
        <v>20945</v>
      </c>
      <c r="I54" s="8">
        <f t="shared" si="22"/>
        <v>42783</v>
      </c>
      <c r="J54" s="8">
        <f t="shared" si="22"/>
        <v>11770</v>
      </c>
      <c r="K54" s="8">
        <f t="shared" si="22"/>
        <v>25997</v>
      </c>
      <c r="L54" s="8">
        <f t="shared" si="22"/>
        <v>31327</v>
      </c>
      <c r="M54" s="8">
        <f t="shared" si="22"/>
        <v>765</v>
      </c>
      <c r="N54" s="8">
        <f t="shared" si="22"/>
        <v>835</v>
      </c>
      <c r="O54" s="8">
        <f t="shared" si="22"/>
        <v>14265</v>
      </c>
      <c r="P54" s="8">
        <f t="shared" si="22"/>
        <v>988</v>
      </c>
      <c r="Q54" s="8">
        <f t="shared" si="23"/>
        <v>7296</v>
      </c>
      <c r="R54" s="8">
        <f t="shared" si="23"/>
        <v>10172</v>
      </c>
      <c r="S54" s="8">
        <f t="shared" si="23"/>
        <v>4212</v>
      </c>
      <c r="T54" s="8">
        <f t="shared" si="23"/>
        <v>3125</v>
      </c>
      <c r="U54" s="8">
        <f t="shared" si="23"/>
        <v>2022</v>
      </c>
      <c r="V54" s="8">
        <f t="shared" si="23"/>
        <v>5307</v>
      </c>
      <c r="W54" s="8">
        <f t="shared" si="23"/>
        <v>4553</v>
      </c>
      <c r="X54" s="8">
        <f t="shared" si="23"/>
        <v>4883</v>
      </c>
      <c r="Y54" s="8">
        <f t="shared" si="23"/>
        <v>4023</v>
      </c>
      <c r="Z54" s="8">
        <f t="shared" si="23"/>
        <v>4141</v>
      </c>
      <c r="AA54" s="8">
        <f t="shared" si="23"/>
        <v>3630</v>
      </c>
      <c r="AB54" s="8">
        <f t="shared" si="23"/>
        <v>16355</v>
      </c>
      <c r="AC54" s="8">
        <f t="shared" si="23"/>
        <v>988</v>
      </c>
      <c r="AD54" s="8">
        <f t="shared" si="23"/>
        <v>6371</v>
      </c>
      <c r="AE54" s="8">
        <f t="shared" si="23"/>
        <v>13820</v>
      </c>
      <c r="AF54" s="8">
        <f t="shared" si="23"/>
        <v>21499</v>
      </c>
      <c r="AG54" s="8">
        <f t="shared" si="23"/>
        <v>8645</v>
      </c>
      <c r="AH54" s="8">
        <f t="shared" si="23"/>
        <v>3111</v>
      </c>
      <c r="AI54" s="8">
        <f t="shared" si="23"/>
        <v>3365</v>
      </c>
      <c r="AJ54" s="8">
        <f t="shared" si="23"/>
        <v>3477</v>
      </c>
      <c r="AK54" s="8">
        <f t="shared" si="23"/>
        <v>5222</v>
      </c>
      <c r="AL54" s="8">
        <f t="shared" si="23"/>
        <v>13651</v>
      </c>
      <c r="AM54" s="8">
        <f t="shared" si="23"/>
        <v>765</v>
      </c>
      <c r="AN54" s="8">
        <f t="shared" si="23"/>
        <v>5500</v>
      </c>
      <c r="AO54" s="8">
        <f t="shared" si="23"/>
        <v>7037</v>
      </c>
      <c r="AP54" s="8">
        <f t="shared" si="23"/>
        <v>4344</v>
      </c>
      <c r="AQ54" s="8">
        <f t="shared" si="23"/>
        <v>835</v>
      </c>
      <c r="AR54" s="8">
        <f t="shared" si="23"/>
        <v>4122</v>
      </c>
      <c r="AS54" s="8">
        <f t="shared" si="23"/>
        <v>12346</v>
      </c>
      <c r="AT54" s="8">
        <f t="shared" si="23"/>
        <v>3508</v>
      </c>
      <c r="AU54" s="8">
        <f t="shared" si="23"/>
        <v>3483</v>
      </c>
      <c r="AV54" s="8">
        <f t="shared" si="23"/>
        <v>7466</v>
      </c>
      <c r="AW54" s="8">
        <v>54</v>
      </c>
    </row>
    <row r="55" spans="1:49" ht="15" x14ac:dyDescent="0.25">
      <c r="A55" s="210" t="s">
        <v>120</v>
      </c>
      <c r="B55" s="8">
        <f t="shared" si="22"/>
        <v>210765</v>
      </c>
      <c r="C55" s="8">
        <f t="shared" si="22"/>
        <v>15476</v>
      </c>
      <c r="D55" s="8">
        <f t="shared" si="22"/>
        <v>4797</v>
      </c>
      <c r="E55" s="8">
        <f t="shared" si="22"/>
        <v>6135</v>
      </c>
      <c r="F55" s="8">
        <f t="shared" si="22"/>
        <v>14417</v>
      </c>
      <c r="G55" s="8">
        <f t="shared" si="22"/>
        <v>12233</v>
      </c>
      <c r="H55" s="8">
        <f t="shared" si="22"/>
        <v>22033</v>
      </c>
      <c r="I55" s="8">
        <f t="shared" si="22"/>
        <v>45684</v>
      </c>
      <c r="J55" s="8">
        <f t="shared" si="22"/>
        <v>13019</v>
      </c>
      <c r="K55" s="8">
        <f t="shared" si="22"/>
        <v>27047</v>
      </c>
      <c r="L55" s="8">
        <f t="shared" si="22"/>
        <v>31560</v>
      </c>
      <c r="M55" s="8">
        <f t="shared" si="22"/>
        <v>877</v>
      </c>
      <c r="N55" s="8">
        <f t="shared" si="22"/>
        <v>875</v>
      </c>
      <c r="O55" s="8">
        <f t="shared" si="22"/>
        <v>15590</v>
      </c>
      <c r="P55" s="8">
        <f t="shared" si="22"/>
        <v>1022</v>
      </c>
      <c r="Q55" s="8">
        <f t="shared" si="23"/>
        <v>7625</v>
      </c>
      <c r="R55" s="8">
        <f t="shared" si="23"/>
        <v>10721</v>
      </c>
      <c r="S55" s="8">
        <f t="shared" si="23"/>
        <v>4492</v>
      </c>
      <c r="T55" s="8">
        <f t="shared" si="23"/>
        <v>3503</v>
      </c>
      <c r="U55" s="8">
        <f t="shared" si="23"/>
        <v>2190</v>
      </c>
      <c r="V55" s="8">
        <f t="shared" si="23"/>
        <v>6135</v>
      </c>
      <c r="W55" s="8">
        <f t="shared" si="23"/>
        <v>5134</v>
      </c>
      <c r="X55" s="8">
        <f t="shared" si="23"/>
        <v>5205</v>
      </c>
      <c r="Y55" s="8">
        <f t="shared" si="23"/>
        <v>4593</v>
      </c>
      <c r="Z55" s="8">
        <f t="shared" si="23"/>
        <v>4266</v>
      </c>
      <c r="AA55" s="8">
        <f t="shared" si="23"/>
        <v>4044</v>
      </c>
      <c r="AB55" s="8">
        <f t="shared" si="23"/>
        <v>16433</v>
      </c>
      <c r="AC55" s="8">
        <f t="shared" si="23"/>
        <v>1022</v>
      </c>
      <c r="AD55" s="8">
        <f t="shared" si="23"/>
        <v>6348</v>
      </c>
      <c r="AE55" s="8">
        <f t="shared" si="23"/>
        <v>14417</v>
      </c>
      <c r="AF55" s="8">
        <f t="shared" si="23"/>
        <v>22273</v>
      </c>
      <c r="AG55" s="8">
        <f t="shared" si="23"/>
        <v>9516</v>
      </c>
      <c r="AH55" s="8">
        <f t="shared" si="23"/>
        <v>3477</v>
      </c>
      <c r="AI55" s="8">
        <f t="shared" si="23"/>
        <v>3432</v>
      </c>
      <c r="AJ55" s="8">
        <f t="shared" si="23"/>
        <v>3687</v>
      </c>
      <c r="AK55" s="8">
        <f t="shared" si="23"/>
        <v>5752</v>
      </c>
      <c r="AL55" s="8">
        <f t="shared" si="23"/>
        <v>13842</v>
      </c>
      <c r="AM55" s="8">
        <f t="shared" si="23"/>
        <v>877</v>
      </c>
      <c r="AN55" s="8">
        <f t="shared" si="23"/>
        <v>5964</v>
      </c>
      <c r="AO55" s="8">
        <f t="shared" si="23"/>
        <v>7394</v>
      </c>
      <c r="AP55" s="8">
        <f t="shared" si="23"/>
        <v>4797</v>
      </c>
      <c r="AQ55" s="8">
        <f t="shared" si="23"/>
        <v>875</v>
      </c>
      <c r="AR55" s="8">
        <f t="shared" si="23"/>
        <v>4519</v>
      </c>
      <c r="AS55" s="8">
        <f t="shared" si="23"/>
        <v>13205</v>
      </c>
      <c r="AT55" s="8">
        <f t="shared" si="23"/>
        <v>3695</v>
      </c>
      <c r="AU55" s="8">
        <f t="shared" si="23"/>
        <v>3903</v>
      </c>
      <c r="AV55" s="8">
        <f t="shared" si="23"/>
        <v>7429</v>
      </c>
      <c r="AW55" s="8">
        <v>55</v>
      </c>
    </row>
    <row r="56" spans="1:49" ht="15" x14ac:dyDescent="0.25">
      <c r="A56" s="210" t="s">
        <v>121</v>
      </c>
      <c r="B56" s="8">
        <f t="shared" si="22"/>
        <v>196466</v>
      </c>
      <c r="C56" s="8">
        <f t="shared" si="22"/>
        <v>14343</v>
      </c>
      <c r="D56" s="8">
        <f t="shared" si="22"/>
        <v>4430</v>
      </c>
      <c r="E56" s="8">
        <f t="shared" si="22"/>
        <v>5872</v>
      </c>
      <c r="F56" s="8">
        <f t="shared" si="22"/>
        <v>13586</v>
      </c>
      <c r="G56" s="8">
        <f t="shared" si="22"/>
        <v>11019</v>
      </c>
      <c r="H56" s="8">
        <f t="shared" si="22"/>
        <v>20140</v>
      </c>
      <c r="I56" s="8">
        <f t="shared" si="22"/>
        <v>42903</v>
      </c>
      <c r="J56" s="8">
        <f t="shared" si="22"/>
        <v>12387</v>
      </c>
      <c r="K56" s="8">
        <f t="shared" si="22"/>
        <v>24993</v>
      </c>
      <c r="L56" s="8">
        <f t="shared" si="22"/>
        <v>29148</v>
      </c>
      <c r="M56" s="8">
        <f t="shared" si="22"/>
        <v>753</v>
      </c>
      <c r="N56" s="8">
        <f t="shared" si="22"/>
        <v>824</v>
      </c>
      <c r="O56" s="8">
        <f t="shared" si="22"/>
        <v>15062</v>
      </c>
      <c r="P56" s="8">
        <f t="shared" si="22"/>
        <v>1006</v>
      </c>
      <c r="Q56" s="8">
        <f t="shared" si="23"/>
        <v>7325</v>
      </c>
      <c r="R56" s="8">
        <f t="shared" si="23"/>
        <v>9482</v>
      </c>
      <c r="S56" s="8">
        <f t="shared" si="23"/>
        <v>4450</v>
      </c>
      <c r="T56" s="8">
        <f t="shared" si="23"/>
        <v>3416</v>
      </c>
      <c r="U56" s="8">
        <f t="shared" si="23"/>
        <v>1955</v>
      </c>
      <c r="V56" s="8">
        <f t="shared" si="23"/>
        <v>5872</v>
      </c>
      <c r="W56" s="8">
        <f t="shared" si="23"/>
        <v>5163</v>
      </c>
      <c r="X56" s="8">
        <f t="shared" si="23"/>
        <v>4576</v>
      </c>
      <c r="Y56" s="8">
        <f t="shared" si="23"/>
        <v>4475</v>
      </c>
      <c r="Z56" s="8">
        <f t="shared" si="23"/>
        <v>3945</v>
      </c>
      <c r="AA56" s="8">
        <f t="shared" si="23"/>
        <v>3740</v>
      </c>
      <c r="AB56" s="8">
        <f t="shared" si="23"/>
        <v>15519</v>
      </c>
      <c r="AC56" s="8">
        <f t="shared" si="23"/>
        <v>1006</v>
      </c>
      <c r="AD56" s="8">
        <f t="shared" si="23"/>
        <v>5757</v>
      </c>
      <c r="AE56" s="8">
        <f t="shared" si="23"/>
        <v>13586</v>
      </c>
      <c r="AF56" s="8">
        <f t="shared" si="23"/>
        <v>20696</v>
      </c>
      <c r="AG56" s="8">
        <f t="shared" si="23"/>
        <v>8971</v>
      </c>
      <c r="AH56" s="8">
        <f t="shared" si="23"/>
        <v>3321</v>
      </c>
      <c r="AI56" s="8">
        <f t="shared" si="23"/>
        <v>3174</v>
      </c>
      <c r="AJ56" s="8">
        <f t="shared" si="23"/>
        <v>3333</v>
      </c>
      <c r="AK56" s="8">
        <f t="shared" si="23"/>
        <v>5283</v>
      </c>
      <c r="AL56" s="8">
        <f t="shared" si="23"/>
        <v>12548</v>
      </c>
      <c r="AM56" s="8">
        <f t="shared" si="23"/>
        <v>753</v>
      </c>
      <c r="AN56" s="8">
        <f t="shared" si="23"/>
        <v>5449</v>
      </c>
      <c r="AO56" s="8">
        <f t="shared" si="23"/>
        <v>7049</v>
      </c>
      <c r="AP56" s="8">
        <f t="shared" si="23"/>
        <v>4430</v>
      </c>
      <c r="AQ56" s="8">
        <f t="shared" si="23"/>
        <v>824</v>
      </c>
      <c r="AR56" s="8">
        <f t="shared" si="23"/>
        <v>4484</v>
      </c>
      <c r="AS56" s="8">
        <f t="shared" si="23"/>
        <v>12445</v>
      </c>
      <c r="AT56" s="8">
        <f t="shared" si="23"/>
        <v>3307</v>
      </c>
      <c r="AU56" s="8">
        <f t="shared" si="23"/>
        <v>3622</v>
      </c>
      <c r="AV56" s="8">
        <f t="shared" si="23"/>
        <v>6510</v>
      </c>
      <c r="AW56" s="8">
        <v>56</v>
      </c>
    </row>
    <row r="57" spans="1:49" ht="15" x14ac:dyDescent="0.25">
      <c r="A57" s="210" t="s">
        <v>122</v>
      </c>
      <c r="B57" s="8">
        <f t="shared" si="22"/>
        <v>173090</v>
      </c>
      <c r="C57" s="8">
        <f t="shared" si="22"/>
        <v>13268</v>
      </c>
      <c r="D57" s="8">
        <f t="shared" si="22"/>
        <v>4151</v>
      </c>
      <c r="E57" s="8">
        <f t="shared" si="22"/>
        <v>5550</v>
      </c>
      <c r="F57" s="8">
        <f t="shared" si="22"/>
        <v>12010</v>
      </c>
      <c r="G57" s="8">
        <f t="shared" si="22"/>
        <v>9549</v>
      </c>
      <c r="H57" s="8">
        <f t="shared" si="22"/>
        <v>18379</v>
      </c>
      <c r="I57" s="8">
        <f t="shared" si="22"/>
        <v>35586</v>
      </c>
      <c r="J57" s="8">
        <f t="shared" si="22"/>
        <v>11675</v>
      </c>
      <c r="K57" s="8">
        <f t="shared" si="22"/>
        <v>22099</v>
      </c>
      <c r="L57" s="8">
        <f t="shared" si="22"/>
        <v>24790</v>
      </c>
      <c r="M57" s="8">
        <f t="shared" si="22"/>
        <v>783</v>
      </c>
      <c r="N57" s="8">
        <f t="shared" si="22"/>
        <v>790</v>
      </c>
      <c r="O57" s="8">
        <f t="shared" si="22"/>
        <v>13495</v>
      </c>
      <c r="P57" s="8">
        <f t="shared" si="22"/>
        <v>965</v>
      </c>
      <c r="Q57" s="8">
        <f t="shared" si="23"/>
        <v>6358</v>
      </c>
      <c r="R57" s="8">
        <f t="shared" si="23"/>
        <v>8889</v>
      </c>
      <c r="S57" s="8">
        <f t="shared" si="23"/>
        <v>4051</v>
      </c>
      <c r="T57" s="8">
        <f t="shared" si="23"/>
        <v>3205</v>
      </c>
      <c r="U57" s="8">
        <f t="shared" si="23"/>
        <v>1711</v>
      </c>
      <c r="V57" s="8">
        <f t="shared" si="23"/>
        <v>5550</v>
      </c>
      <c r="W57" s="8">
        <f t="shared" si="23"/>
        <v>4238</v>
      </c>
      <c r="X57" s="8">
        <f t="shared" si="23"/>
        <v>4151</v>
      </c>
      <c r="Y57" s="8">
        <f t="shared" si="23"/>
        <v>3956</v>
      </c>
      <c r="Z57" s="8">
        <f t="shared" si="23"/>
        <v>3358</v>
      </c>
      <c r="AA57" s="8">
        <f t="shared" si="23"/>
        <v>3220</v>
      </c>
      <c r="AB57" s="8">
        <f t="shared" si="23"/>
        <v>13172</v>
      </c>
      <c r="AC57" s="8">
        <f t="shared" si="23"/>
        <v>965</v>
      </c>
      <c r="AD57" s="8">
        <f t="shared" si="23"/>
        <v>4986</v>
      </c>
      <c r="AE57" s="8">
        <f t="shared" si="23"/>
        <v>12010</v>
      </c>
      <c r="AF57" s="8">
        <f t="shared" si="23"/>
        <v>16608</v>
      </c>
      <c r="AG57" s="8">
        <f t="shared" si="23"/>
        <v>8470</v>
      </c>
      <c r="AH57" s="8">
        <f t="shared" si="23"/>
        <v>2819</v>
      </c>
      <c r="AI57" s="8">
        <f t="shared" si="23"/>
        <v>2864</v>
      </c>
      <c r="AJ57" s="8">
        <f t="shared" si="23"/>
        <v>3132</v>
      </c>
      <c r="AK57" s="8">
        <f t="shared" si="23"/>
        <v>4946</v>
      </c>
      <c r="AL57" s="8">
        <f t="shared" si="23"/>
        <v>10954</v>
      </c>
      <c r="AM57" s="8">
        <f t="shared" si="23"/>
        <v>783</v>
      </c>
      <c r="AN57" s="8">
        <f t="shared" si="23"/>
        <v>5206</v>
      </c>
      <c r="AO57" s="8">
        <f t="shared" si="23"/>
        <v>5811</v>
      </c>
      <c r="AP57" s="8">
        <f t="shared" si="23"/>
        <v>4151</v>
      </c>
      <c r="AQ57" s="8">
        <f t="shared" si="23"/>
        <v>790</v>
      </c>
      <c r="AR57" s="8">
        <f t="shared" si="23"/>
        <v>4171</v>
      </c>
      <c r="AS57" s="8">
        <f t="shared" si="23"/>
        <v>11145</v>
      </c>
      <c r="AT57" s="8">
        <f t="shared" si="23"/>
        <v>2852</v>
      </c>
      <c r="AU57" s="8">
        <f t="shared" si="23"/>
        <v>3172</v>
      </c>
      <c r="AV57" s="8">
        <f t="shared" si="23"/>
        <v>5396</v>
      </c>
      <c r="AW57" s="8">
        <v>57</v>
      </c>
    </row>
    <row r="58" spans="1:49" ht="15" x14ac:dyDescent="0.25">
      <c r="A58" s="210" t="s">
        <v>123</v>
      </c>
      <c r="B58" s="8">
        <f t="shared" si="22"/>
        <v>164841</v>
      </c>
      <c r="C58" s="8">
        <f t="shared" si="22"/>
        <v>13057</v>
      </c>
      <c r="D58" s="8">
        <f t="shared" si="22"/>
        <v>4238</v>
      </c>
      <c r="E58" s="8">
        <f t="shared" si="22"/>
        <v>5582</v>
      </c>
      <c r="F58" s="8">
        <f t="shared" si="22"/>
        <v>12188</v>
      </c>
      <c r="G58" s="8">
        <f t="shared" si="22"/>
        <v>9464</v>
      </c>
      <c r="H58" s="8">
        <f t="shared" si="22"/>
        <v>17270</v>
      </c>
      <c r="I58" s="8">
        <f t="shared" si="22"/>
        <v>31567</v>
      </c>
      <c r="J58" s="8">
        <f t="shared" si="22"/>
        <v>11811</v>
      </c>
      <c r="K58" s="8">
        <f t="shared" si="22"/>
        <v>20091</v>
      </c>
      <c r="L58" s="8">
        <f t="shared" si="22"/>
        <v>23646</v>
      </c>
      <c r="M58" s="8">
        <f t="shared" si="22"/>
        <v>770</v>
      </c>
      <c r="N58" s="8">
        <f t="shared" si="22"/>
        <v>715</v>
      </c>
      <c r="O58" s="8">
        <f t="shared" si="22"/>
        <v>13414</v>
      </c>
      <c r="P58" s="8">
        <f t="shared" si="22"/>
        <v>1028</v>
      </c>
      <c r="Q58" s="8">
        <f t="shared" si="23"/>
        <v>5895</v>
      </c>
      <c r="R58" s="8">
        <f t="shared" si="23"/>
        <v>8249</v>
      </c>
      <c r="S58" s="8">
        <f t="shared" si="23"/>
        <v>4147</v>
      </c>
      <c r="T58" s="8">
        <f t="shared" si="23"/>
        <v>3505</v>
      </c>
      <c r="U58" s="8">
        <f t="shared" si="23"/>
        <v>1741</v>
      </c>
      <c r="V58" s="8">
        <f t="shared" si="23"/>
        <v>5582</v>
      </c>
      <c r="W58" s="8">
        <f t="shared" si="23"/>
        <v>4142</v>
      </c>
      <c r="X58" s="8">
        <f t="shared" si="23"/>
        <v>4041</v>
      </c>
      <c r="Y58" s="8">
        <f t="shared" si="23"/>
        <v>3633</v>
      </c>
      <c r="Z58" s="8">
        <f t="shared" si="23"/>
        <v>3250</v>
      </c>
      <c r="AA58" s="8">
        <f t="shared" si="23"/>
        <v>2913</v>
      </c>
      <c r="AB58" s="8">
        <f t="shared" si="23"/>
        <v>12434</v>
      </c>
      <c r="AC58" s="8">
        <f t="shared" si="23"/>
        <v>1028</v>
      </c>
      <c r="AD58" s="8">
        <f t="shared" si="23"/>
        <v>4980</v>
      </c>
      <c r="AE58" s="8">
        <f t="shared" si="23"/>
        <v>12188</v>
      </c>
      <c r="AF58" s="8">
        <f t="shared" si="23"/>
        <v>13985</v>
      </c>
      <c r="AG58" s="8">
        <f t="shared" si="23"/>
        <v>8306</v>
      </c>
      <c r="AH58" s="8">
        <f t="shared" si="23"/>
        <v>2685</v>
      </c>
      <c r="AI58" s="8">
        <f t="shared" si="23"/>
        <v>2830</v>
      </c>
      <c r="AJ58" s="8">
        <f t="shared" si="23"/>
        <v>3126</v>
      </c>
      <c r="AK58" s="8">
        <f t="shared" si="23"/>
        <v>4859</v>
      </c>
      <c r="AL58" s="8">
        <f t="shared" si="23"/>
        <v>10069</v>
      </c>
      <c r="AM58" s="8">
        <f t="shared" si="23"/>
        <v>770</v>
      </c>
      <c r="AN58" s="8">
        <f t="shared" si="23"/>
        <v>5125</v>
      </c>
      <c r="AO58" s="8">
        <f t="shared" si="23"/>
        <v>5443</v>
      </c>
      <c r="AP58" s="8">
        <f t="shared" si="23"/>
        <v>4238</v>
      </c>
      <c r="AQ58" s="8">
        <f t="shared" si="23"/>
        <v>715</v>
      </c>
      <c r="AR58" s="8">
        <f t="shared" si="23"/>
        <v>4157</v>
      </c>
      <c r="AS58" s="8">
        <f t="shared" si="23"/>
        <v>10022</v>
      </c>
      <c r="AT58" s="8">
        <f t="shared" si="23"/>
        <v>2743</v>
      </c>
      <c r="AU58" s="8">
        <f t="shared" si="23"/>
        <v>2908</v>
      </c>
      <c r="AV58" s="8">
        <f t="shared" si="23"/>
        <v>5132</v>
      </c>
      <c r="AW58" s="8">
        <v>58</v>
      </c>
    </row>
    <row r="59" spans="1:49" ht="15" x14ac:dyDescent="0.25">
      <c r="A59" s="210" t="s">
        <v>124</v>
      </c>
      <c r="B59" s="8">
        <f t="shared" si="22"/>
        <v>148398</v>
      </c>
      <c r="C59" s="8">
        <f t="shared" si="22"/>
        <v>12251</v>
      </c>
      <c r="D59" s="8">
        <f t="shared" si="22"/>
        <v>4043</v>
      </c>
      <c r="E59" s="8">
        <f t="shared" si="22"/>
        <v>5476</v>
      </c>
      <c r="F59" s="8">
        <f t="shared" si="22"/>
        <v>11182</v>
      </c>
      <c r="G59" s="8">
        <f t="shared" si="22"/>
        <v>8530</v>
      </c>
      <c r="H59" s="8">
        <f t="shared" si="22"/>
        <v>15017</v>
      </c>
      <c r="I59" s="8">
        <f t="shared" si="22"/>
        <v>28073</v>
      </c>
      <c r="J59" s="8">
        <f t="shared" si="22"/>
        <v>10565</v>
      </c>
      <c r="K59" s="8">
        <f t="shared" si="22"/>
        <v>17901</v>
      </c>
      <c r="L59" s="8">
        <f t="shared" si="22"/>
        <v>20678</v>
      </c>
      <c r="M59" s="8">
        <f t="shared" si="22"/>
        <v>710</v>
      </c>
      <c r="N59" s="8">
        <f t="shared" si="22"/>
        <v>635</v>
      </c>
      <c r="O59" s="8">
        <f t="shared" si="22"/>
        <v>12398</v>
      </c>
      <c r="P59" s="8">
        <f t="shared" si="22"/>
        <v>939</v>
      </c>
      <c r="Q59" s="8">
        <f t="shared" si="23"/>
        <v>4956</v>
      </c>
      <c r="R59" s="8">
        <f t="shared" si="23"/>
        <v>7101</v>
      </c>
      <c r="S59" s="8">
        <f t="shared" si="23"/>
        <v>3899</v>
      </c>
      <c r="T59" s="8">
        <f t="shared" si="23"/>
        <v>3259</v>
      </c>
      <c r="U59" s="8">
        <f t="shared" si="23"/>
        <v>1608</v>
      </c>
      <c r="V59" s="8">
        <f t="shared" si="23"/>
        <v>5476</v>
      </c>
      <c r="W59" s="8">
        <f t="shared" si="23"/>
        <v>3664</v>
      </c>
      <c r="X59" s="8">
        <f t="shared" si="23"/>
        <v>3692</v>
      </c>
      <c r="Y59" s="8">
        <f t="shared" si="23"/>
        <v>3384</v>
      </c>
      <c r="Z59" s="8">
        <f t="shared" si="23"/>
        <v>2929</v>
      </c>
      <c r="AA59" s="8">
        <f t="shared" si="23"/>
        <v>2640</v>
      </c>
      <c r="AB59" s="8">
        <f t="shared" si="23"/>
        <v>10651</v>
      </c>
      <c r="AC59" s="8">
        <f t="shared" si="23"/>
        <v>939</v>
      </c>
      <c r="AD59" s="8">
        <f t="shared" si="23"/>
        <v>4258</v>
      </c>
      <c r="AE59" s="8">
        <f t="shared" si="23"/>
        <v>11182</v>
      </c>
      <c r="AF59" s="8">
        <f t="shared" si="23"/>
        <v>12247</v>
      </c>
      <c r="AG59" s="8">
        <f t="shared" si="23"/>
        <v>7306</v>
      </c>
      <c r="AH59" s="8">
        <f t="shared" si="23"/>
        <v>2416</v>
      </c>
      <c r="AI59" s="8">
        <f t="shared" si="23"/>
        <v>2566</v>
      </c>
      <c r="AJ59" s="8">
        <f t="shared" si="23"/>
        <v>2960</v>
      </c>
      <c r="AK59" s="8">
        <f t="shared" si="23"/>
        <v>4516</v>
      </c>
      <c r="AL59" s="8">
        <f t="shared" si="23"/>
        <v>8964</v>
      </c>
      <c r="AM59" s="8">
        <f t="shared" si="23"/>
        <v>710</v>
      </c>
      <c r="AN59" s="8">
        <f t="shared" si="23"/>
        <v>4835</v>
      </c>
      <c r="AO59" s="8">
        <f t="shared" si="23"/>
        <v>4925</v>
      </c>
      <c r="AP59" s="8">
        <f t="shared" si="23"/>
        <v>4043</v>
      </c>
      <c r="AQ59" s="8">
        <f t="shared" si="23"/>
        <v>635</v>
      </c>
      <c r="AR59" s="8">
        <f t="shared" si="23"/>
        <v>4043</v>
      </c>
      <c r="AS59" s="8">
        <f t="shared" si="23"/>
        <v>8937</v>
      </c>
      <c r="AT59" s="8">
        <f t="shared" si="23"/>
        <v>2664</v>
      </c>
      <c r="AU59" s="8">
        <f t="shared" si="23"/>
        <v>2461</v>
      </c>
      <c r="AV59" s="8">
        <f t="shared" si="23"/>
        <v>4532</v>
      </c>
      <c r="AW59" s="8">
        <v>59</v>
      </c>
    </row>
    <row r="60" spans="1:49" ht="15" x14ac:dyDescent="0.25">
      <c r="A60" s="210" t="s">
        <v>125</v>
      </c>
      <c r="B60" s="8">
        <f t="shared" si="22"/>
        <v>119914</v>
      </c>
      <c r="C60" s="8">
        <f t="shared" si="22"/>
        <v>9751</v>
      </c>
      <c r="D60" s="8">
        <f t="shared" si="22"/>
        <v>3152</v>
      </c>
      <c r="E60" s="8">
        <f t="shared" si="22"/>
        <v>4299</v>
      </c>
      <c r="F60" s="8">
        <f t="shared" si="22"/>
        <v>8418</v>
      </c>
      <c r="G60" s="8">
        <f t="shared" si="22"/>
        <v>6841</v>
      </c>
      <c r="H60" s="8">
        <f t="shared" si="22"/>
        <v>11817</v>
      </c>
      <c r="I60" s="8">
        <f t="shared" si="22"/>
        <v>24133</v>
      </c>
      <c r="J60" s="8">
        <f t="shared" si="22"/>
        <v>8322</v>
      </c>
      <c r="K60" s="8">
        <f t="shared" si="22"/>
        <v>14675</v>
      </c>
      <c r="L60" s="8">
        <f t="shared" si="22"/>
        <v>16532</v>
      </c>
      <c r="M60" s="8">
        <f t="shared" si="22"/>
        <v>598</v>
      </c>
      <c r="N60" s="8">
        <f t="shared" si="22"/>
        <v>508</v>
      </c>
      <c r="O60" s="8">
        <f t="shared" si="22"/>
        <v>10099</v>
      </c>
      <c r="P60" s="8">
        <f t="shared" si="22"/>
        <v>769</v>
      </c>
      <c r="Q60" s="8">
        <f t="shared" si="23"/>
        <v>4175</v>
      </c>
      <c r="R60" s="8">
        <f t="shared" si="23"/>
        <v>5368</v>
      </c>
      <c r="S60" s="8">
        <f t="shared" si="23"/>
        <v>2984</v>
      </c>
      <c r="T60" s="8">
        <f t="shared" si="23"/>
        <v>2574</v>
      </c>
      <c r="U60" s="8">
        <f t="shared" si="23"/>
        <v>1138</v>
      </c>
      <c r="V60" s="8">
        <f t="shared" si="23"/>
        <v>4299</v>
      </c>
      <c r="W60" s="8">
        <f t="shared" si="23"/>
        <v>3247</v>
      </c>
      <c r="X60" s="8">
        <f t="shared" si="23"/>
        <v>2871</v>
      </c>
      <c r="Y60" s="8">
        <f t="shared" si="23"/>
        <v>2828</v>
      </c>
      <c r="Z60" s="8">
        <f t="shared" si="23"/>
        <v>2376</v>
      </c>
      <c r="AA60" s="8">
        <f t="shared" si="23"/>
        <v>2103</v>
      </c>
      <c r="AB60" s="8">
        <f t="shared" si="23"/>
        <v>8779</v>
      </c>
      <c r="AC60" s="8">
        <f t="shared" si="23"/>
        <v>769</v>
      </c>
      <c r="AD60" s="8">
        <f t="shared" si="23"/>
        <v>3571</v>
      </c>
      <c r="AE60" s="8">
        <f t="shared" si="23"/>
        <v>8418</v>
      </c>
      <c r="AF60" s="8">
        <f t="shared" si="23"/>
        <v>11086</v>
      </c>
      <c r="AG60" s="8">
        <f t="shared" si="23"/>
        <v>5748</v>
      </c>
      <c r="AH60" s="8">
        <f t="shared" si="23"/>
        <v>1980</v>
      </c>
      <c r="AI60" s="8">
        <f t="shared" si="23"/>
        <v>1885</v>
      </c>
      <c r="AJ60" s="8">
        <f t="shared" si="23"/>
        <v>2274</v>
      </c>
      <c r="AK60" s="8">
        <f t="shared" si="23"/>
        <v>3682</v>
      </c>
      <c r="AL60" s="8">
        <f t="shared" si="23"/>
        <v>7308</v>
      </c>
      <c r="AM60" s="8">
        <f t="shared" si="23"/>
        <v>598</v>
      </c>
      <c r="AN60" s="8">
        <f t="shared" si="23"/>
        <v>3868</v>
      </c>
      <c r="AO60" s="8">
        <f t="shared" si="23"/>
        <v>4069</v>
      </c>
      <c r="AP60" s="8">
        <f t="shared" si="23"/>
        <v>3152</v>
      </c>
      <c r="AQ60" s="8">
        <f t="shared" si="23"/>
        <v>508</v>
      </c>
      <c r="AR60" s="8">
        <f t="shared" si="23"/>
        <v>3198</v>
      </c>
      <c r="AS60" s="8">
        <f t="shared" si="23"/>
        <v>7367</v>
      </c>
      <c r="AT60" s="8">
        <f t="shared" si="23"/>
        <v>2132</v>
      </c>
      <c r="AU60" s="8">
        <f t="shared" si="23"/>
        <v>2067</v>
      </c>
      <c r="AV60" s="8">
        <f t="shared" si="23"/>
        <v>3492</v>
      </c>
      <c r="AW60" s="8">
        <v>60</v>
      </c>
    </row>
    <row r="61" spans="1:49" ht="15" x14ac:dyDescent="0.25">
      <c r="A61" s="210" t="s">
        <v>126</v>
      </c>
      <c r="B61" s="8">
        <f t="shared" si="22"/>
        <v>102204</v>
      </c>
      <c r="C61" s="8">
        <f t="shared" si="22"/>
        <v>8075</v>
      </c>
      <c r="D61" s="8">
        <f t="shared" si="22"/>
        <v>2588</v>
      </c>
      <c r="E61" s="8">
        <f t="shared" si="22"/>
        <v>3611</v>
      </c>
      <c r="F61" s="8">
        <f t="shared" si="22"/>
        <v>7162</v>
      </c>
      <c r="G61" s="8">
        <f t="shared" si="22"/>
        <v>5592</v>
      </c>
      <c r="H61" s="8">
        <f t="shared" si="22"/>
        <v>10004</v>
      </c>
      <c r="I61" s="8">
        <f t="shared" si="22"/>
        <v>21773</v>
      </c>
      <c r="J61" s="8">
        <f t="shared" si="22"/>
        <v>6792</v>
      </c>
      <c r="K61" s="8">
        <f t="shared" si="22"/>
        <v>12339</v>
      </c>
      <c r="L61" s="8">
        <f t="shared" si="22"/>
        <v>14053</v>
      </c>
      <c r="M61" s="8">
        <f t="shared" si="22"/>
        <v>416</v>
      </c>
      <c r="N61" s="8">
        <f t="shared" si="22"/>
        <v>387</v>
      </c>
      <c r="O61" s="8">
        <f t="shared" si="22"/>
        <v>8731</v>
      </c>
      <c r="P61" s="8">
        <f t="shared" si="22"/>
        <v>681</v>
      </c>
      <c r="Q61" s="8">
        <f t="shared" si="23"/>
        <v>3793</v>
      </c>
      <c r="R61" s="8">
        <f t="shared" si="23"/>
        <v>4252</v>
      </c>
      <c r="S61" s="8">
        <f t="shared" si="23"/>
        <v>2536</v>
      </c>
      <c r="T61" s="8">
        <f t="shared" si="23"/>
        <v>2126</v>
      </c>
      <c r="U61" s="8">
        <f t="shared" si="23"/>
        <v>904</v>
      </c>
      <c r="V61" s="8">
        <f t="shared" si="23"/>
        <v>3611</v>
      </c>
      <c r="W61" s="8">
        <f t="shared" si="23"/>
        <v>2969</v>
      </c>
      <c r="X61" s="8">
        <f t="shared" si="23"/>
        <v>2457</v>
      </c>
      <c r="Y61" s="8">
        <f t="shared" si="23"/>
        <v>2432</v>
      </c>
      <c r="Z61" s="8">
        <f t="shared" si="23"/>
        <v>2011</v>
      </c>
      <c r="AA61" s="8">
        <f t="shared" si="23"/>
        <v>1929</v>
      </c>
      <c r="AB61" s="8">
        <f t="shared" si="23"/>
        <v>7881</v>
      </c>
      <c r="AC61" s="8">
        <f t="shared" si="23"/>
        <v>681</v>
      </c>
      <c r="AD61" s="8">
        <f t="shared" si="23"/>
        <v>2913</v>
      </c>
      <c r="AE61" s="8">
        <f t="shared" si="23"/>
        <v>7162</v>
      </c>
      <c r="AF61" s="8">
        <f t="shared" si="23"/>
        <v>10328</v>
      </c>
      <c r="AG61" s="8">
        <f t="shared" ref="Q61:AV64" si="24">AG102+AG143+AG184+AG225+AG266</f>
        <v>4666</v>
      </c>
      <c r="AH61" s="8">
        <f t="shared" si="24"/>
        <v>1752</v>
      </c>
      <c r="AI61" s="8">
        <f t="shared" si="24"/>
        <v>1601</v>
      </c>
      <c r="AJ61" s="8">
        <f t="shared" si="24"/>
        <v>1959</v>
      </c>
      <c r="AK61" s="8">
        <f t="shared" si="24"/>
        <v>2889</v>
      </c>
      <c r="AL61" s="8">
        <f t="shared" si="24"/>
        <v>6069</v>
      </c>
      <c r="AM61" s="8">
        <f t="shared" si="24"/>
        <v>416</v>
      </c>
      <c r="AN61" s="8">
        <f t="shared" si="24"/>
        <v>3226</v>
      </c>
      <c r="AO61" s="8">
        <f t="shared" si="24"/>
        <v>3584</v>
      </c>
      <c r="AP61" s="8">
        <f t="shared" si="24"/>
        <v>2588</v>
      </c>
      <c r="AQ61" s="8">
        <f t="shared" si="24"/>
        <v>387</v>
      </c>
      <c r="AR61" s="8">
        <f t="shared" si="24"/>
        <v>2729</v>
      </c>
      <c r="AS61" s="8">
        <f t="shared" si="24"/>
        <v>6270</v>
      </c>
      <c r="AT61" s="8">
        <f t="shared" si="24"/>
        <v>1775</v>
      </c>
      <c r="AU61" s="8">
        <f t="shared" si="24"/>
        <v>1748</v>
      </c>
      <c r="AV61" s="8">
        <f t="shared" si="24"/>
        <v>2560</v>
      </c>
      <c r="AW61" s="8">
        <v>61</v>
      </c>
    </row>
    <row r="62" spans="1:49" ht="15" x14ac:dyDescent="0.25">
      <c r="A62" s="210" t="s">
        <v>127</v>
      </c>
      <c r="B62" s="8">
        <f t="shared" si="22"/>
        <v>77714</v>
      </c>
      <c r="C62" s="8">
        <f t="shared" si="22"/>
        <v>5960</v>
      </c>
      <c r="D62" s="8">
        <f t="shared" si="22"/>
        <v>1927</v>
      </c>
      <c r="E62" s="8">
        <f t="shared" si="22"/>
        <v>2773</v>
      </c>
      <c r="F62" s="8">
        <f t="shared" si="22"/>
        <v>5251</v>
      </c>
      <c r="G62" s="8">
        <f t="shared" si="22"/>
        <v>4053</v>
      </c>
      <c r="H62" s="8">
        <f t="shared" si="22"/>
        <v>7885</v>
      </c>
      <c r="I62" s="8">
        <f t="shared" si="22"/>
        <v>16597</v>
      </c>
      <c r="J62" s="8">
        <f t="shared" si="22"/>
        <v>5127</v>
      </c>
      <c r="K62" s="8">
        <f t="shared" si="22"/>
        <v>8846</v>
      </c>
      <c r="L62" s="8">
        <f t="shared" si="22"/>
        <v>11221</v>
      </c>
      <c r="M62" s="8">
        <f t="shared" si="22"/>
        <v>316</v>
      </c>
      <c r="N62" s="8">
        <f t="shared" si="22"/>
        <v>290</v>
      </c>
      <c r="O62" s="8">
        <f t="shared" si="22"/>
        <v>6955</v>
      </c>
      <c r="P62" s="8">
        <f t="shared" si="22"/>
        <v>513</v>
      </c>
      <c r="Q62" s="8">
        <f t="shared" si="24"/>
        <v>3197</v>
      </c>
      <c r="R62" s="8">
        <f t="shared" si="24"/>
        <v>3230</v>
      </c>
      <c r="S62" s="8">
        <f t="shared" si="24"/>
        <v>2016</v>
      </c>
      <c r="T62" s="8">
        <f t="shared" si="24"/>
        <v>1576</v>
      </c>
      <c r="U62" s="8">
        <f t="shared" si="24"/>
        <v>643</v>
      </c>
      <c r="V62" s="8">
        <f t="shared" si="24"/>
        <v>2773</v>
      </c>
      <c r="W62" s="8">
        <f t="shared" si="24"/>
        <v>2380</v>
      </c>
      <c r="X62" s="8">
        <f t="shared" si="24"/>
        <v>1756</v>
      </c>
      <c r="Y62" s="8">
        <f t="shared" si="24"/>
        <v>1759</v>
      </c>
      <c r="Z62" s="8">
        <f t="shared" si="24"/>
        <v>1550</v>
      </c>
      <c r="AA62" s="8">
        <f t="shared" si="24"/>
        <v>1560</v>
      </c>
      <c r="AB62" s="8">
        <f t="shared" si="24"/>
        <v>6771</v>
      </c>
      <c r="AC62" s="8">
        <f t="shared" si="24"/>
        <v>513</v>
      </c>
      <c r="AD62" s="8">
        <f t="shared" si="24"/>
        <v>2114</v>
      </c>
      <c r="AE62" s="8">
        <f t="shared" si="24"/>
        <v>5251</v>
      </c>
      <c r="AF62" s="8">
        <f t="shared" si="24"/>
        <v>7978</v>
      </c>
      <c r="AG62" s="8">
        <f t="shared" si="24"/>
        <v>3551</v>
      </c>
      <c r="AH62" s="8">
        <f t="shared" si="24"/>
        <v>1403</v>
      </c>
      <c r="AI62" s="8">
        <f t="shared" si="24"/>
        <v>1125</v>
      </c>
      <c r="AJ62" s="8">
        <f t="shared" si="24"/>
        <v>1458</v>
      </c>
      <c r="AK62" s="8">
        <f t="shared" si="24"/>
        <v>2143</v>
      </c>
      <c r="AL62" s="8">
        <f t="shared" si="24"/>
        <v>4095</v>
      </c>
      <c r="AM62" s="8">
        <f t="shared" si="24"/>
        <v>316</v>
      </c>
      <c r="AN62" s="8">
        <f t="shared" si="24"/>
        <v>2559</v>
      </c>
      <c r="AO62" s="8">
        <f t="shared" si="24"/>
        <v>2534</v>
      </c>
      <c r="AP62" s="8">
        <f t="shared" si="24"/>
        <v>1927</v>
      </c>
      <c r="AQ62" s="8">
        <f t="shared" si="24"/>
        <v>290</v>
      </c>
      <c r="AR62" s="8">
        <f t="shared" si="24"/>
        <v>2061</v>
      </c>
      <c r="AS62" s="8">
        <f t="shared" si="24"/>
        <v>4751</v>
      </c>
      <c r="AT62" s="8">
        <f t="shared" si="24"/>
        <v>1296</v>
      </c>
      <c r="AU62" s="8">
        <f t="shared" si="24"/>
        <v>1363</v>
      </c>
      <c r="AV62" s="8">
        <f t="shared" si="24"/>
        <v>1775</v>
      </c>
      <c r="AW62" s="8">
        <v>62</v>
      </c>
    </row>
    <row r="63" spans="1:49" x14ac:dyDescent="0.2">
      <c r="A63" s="211" t="s">
        <v>128</v>
      </c>
      <c r="B63" s="8">
        <f t="shared" ref="B63:P64" si="25">B104+B145+B186+B227+B268</f>
        <v>47499</v>
      </c>
      <c r="C63" s="8">
        <f t="shared" si="25"/>
        <v>3602</v>
      </c>
      <c r="D63" s="8">
        <f t="shared" si="25"/>
        <v>1239</v>
      </c>
      <c r="E63" s="8">
        <f t="shared" si="25"/>
        <v>1635</v>
      </c>
      <c r="F63" s="8">
        <f t="shared" si="25"/>
        <v>3424</v>
      </c>
      <c r="G63" s="8">
        <f t="shared" si="25"/>
        <v>2400</v>
      </c>
      <c r="H63" s="8">
        <f t="shared" si="25"/>
        <v>4869</v>
      </c>
      <c r="I63" s="8">
        <f t="shared" si="25"/>
        <v>9839</v>
      </c>
      <c r="J63" s="8">
        <f t="shared" si="25"/>
        <v>3162</v>
      </c>
      <c r="K63" s="8">
        <f t="shared" si="25"/>
        <v>4968</v>
      </c>
      <c r="L63" s="8">
        <f t="shared" si="25"/>
        <v>7006</v>
      </c>
      <c r="M63" s="8">
        <f t="shared" si="25"/>
        <v>189</v>
      </c>
      <c r="N63" s="8">
        <f t="shared" si="25"/>
        <v>184</v>
      </c>
      <c r="O63" s="8">
        <f t="shared" si="25"/>
        <v>4635</v>
      </c>
      <c r="P63" s="8">
        <f t="shared" si="25"/>
        <v>347</v>
      </c>
      <c r="Q63" s="8">
        <f t="shared" si="24"/>
        <v>1904</v>
      </c>
      <c r="R63" s="8">
        <f t="shared" si="24"/>
        <v>2089</v>
      </c>
      <c r="S63" s="8">
        <f t="shared" si="24"/>
        <v>1364</v>
      </c>
      <c r="T63" s="8">
        <f t="shared" si="24"/>
        <v>973</v>
      </c>
      <c r="U63" s="8">
        <f t="shared" si="24"/>
        <v>375</v>
      </c>
      <c r="V63" s="8">
        <f t="shared" si="24"/>
        <v>1635</v>
      </c>
      <c r="W63" s="8">
        <f t="shared" si="24"/>
        <v>1507</v>
      </c>
      <c r="X63" s="8">
        <f t="shared" si="24"/>
        <v>1015</v>
      </c>
      <c r="Y63" s="8">
        <f t="shared" si="24"/>
        <v>1093</v>
      </c>
      <c r="Z63" s="8">
        <f t="shared" si="24"/>
        <v>956</v>
      </c>
      <c r="AA63" s="8">
        <f t="shared" si="24"/>
        <v>953</v>
      </c>
      <c r="AB63" s="8">
        <f t="shared" si="24"/>
        <v>4374</v>
      </c>
      <c r="AC63" s="8">
        <f t="shared" si="24"/>
        <v>347</v>
      </c>
      <c r="AD63" s="8">
        <f t="shared" si="24"/>
        <v>1226</v>
      </c>
      <c r="AE63" s="8">
        <f t="shared" si="24"/>
        <v>3424</v>
      </c>
      <c r="AF63" s="8">
        <f t="shared" si="24"/>
        <v>4732</v>
      </c>
      <c r="AG63" s="8">
        <f t="shared" si="24"/>
        <v>2189</v>
      </c>
      <c r="AH63" s="8">
        <f t="shared" si="24"/>
        <v>835</v>
      </c>
      <c r="AI63" s="8">
        <f t="shared" si="24"/>
        <v>677</v>
      </c>
      <c r="AJ63" s="8">
        <f t="shared" si="24"/>
        <v>876</v>
      </c>
      <c r="AK63" s="8">
        <f t="shared" si="24"/>
        <v>1240</v>
      </c>
      <c r="AL63" s="8">
        <f t="shared" si="24"/>
        <v>2281</v>
      </c>
      <c r="AM63" s="8">
        <f t="shared" si="24"/>
        <v>189</v>
      </c>
      <c r="AN63" s="8">
        <f t="shared" si="24"/>
        <v>1764</v>
      </c>
      <c r="AO63" s="8">
        <f t="shared" si="24"/>
        <v>1441</v>
      </c>
      <c r="AP63" s="8">
        <f t="shared" si="24"/>
        <v>1239</v>
      </c>
      <c r="AQ63" s="8">
        <f t="shared" si="24"/>
        <v>184</v>
      </c>
      <c r="AR63" s="8">
        <f t="shared" si="24"/>
        <v>1347</v>
      </c>
      <c r="AS63" s="8">
        <f t="shared" si="24"/>
        <v>2687</v>
      </c>
      <c r="AT63" s="8">
        <f t="shared" si="24"/>
        <v>799</v>
      </c>
      <c r="AU63" s="8">
        <f t="shared" si="24"/>
        <v>785</v>
      </c>
      <c r="AV63" s="8">
        <f t="shared" si="24"/>
        <v>999</v>
      </c>
      <c r="AW63" s="8">
        <v>63</v>
      </c>
    </row>
    <row r="64" spans="1:49" ht="13.5" thickBot="1" x14ac:dyDescent="0.25">
      <c r="A64" s="212" t="s">
        <v>129</v>
      </c>
      <c r="B64" s="8">
        <f t="shared" si="25"/>
        <v>27066</v>
      </c>
      <c r="C64" s="8">
        <f t="shared" si="25"/>
        <v>2199</v>
      </c>
      <c r="D64" s="8">
        <f t="shared" si="25"/>
        <v>708</v>
      </c>
      <c r="E64" s="8">
        <f t="shared" si="25"/>
        <v>929</v>
      </c>
      <c r="F64" s="8">
        <f t="shared" si="25"/>
        <v>1895</v>
      </c>
      <c r="G64" s="8">
        <f t="shared" si="25"/>
        <v>1386</v>
      </c>
      <c r="H64" s="8">
        <f t="shared" si="25"/>
        <v>2704</v>
      </c>
      <c r="I64" s="8">
        <f t="shared" si="25"/>
        <v>5744</v>
      </c>
      <c r="J64" s="8">
        <f t="shared" si="25"/>
        <v>1926</v>
      </c>
      <c r="K64" s="8">
        <f t="shared" si="25"/>
        <v>2637</v>
      </c>
      <c r="L64" s="8">
        <f t="shared" si="25"/>
        <v>4044</v>
      </c>
      <c r="M64" s="8">
        <f t="shared" si="25"/>
        <v>136</v>
      </c>
      <c r="N64" s="8">
        <f t="shared" si="25"/>
        <v>119</v>
      </c>
      <c r="O64" s="8">
        <f t="shared" si="25"/>
        <v>2422</v>
      </c>
      <c r="P64" s="8">
        <f t="shared" si="25"/>
        <v>217</v>
      </c>
      <c r="Q64" s="8">
        <f t="shared" si="24"/>
        <v>1018</v>
      </c>
      <c r="R64" s="8">
        <f t="shared" si="24"/>
        <v>1204</v>
      </c>
      <c r="S64" s="8">
        <f t="shared" si="24"/>
        <v>713</v>
      </c>
      <c r="T64" s="8">
        <f t="shared" si="24"/>
        <v>648</v>
      </c>
      <c r="U64" s="8">
        <f t="shared" si="24"/>
        <v>217</v>
      </c>
      <c r="V64" s="8">
        <f t="shared" si="24"/>
        <v>929</v>
      </c>
      <c r="W64" s="8">
        <f t="shared" si="24"/>
        <v>746</v>
      </c>
      <c r="X64" s="8">
        <f t="shared" si="24"/>
        <v>607</v>
      </c>
      <c r="Y64" s="8">
        <f t="shared" si="24"/>
        <v>570</v>
      </c>
      <c r="Z64" s="8">
        <f t="shared" si="24"/>
        <v>564</v>
      </c>
      <c r="AA64" s="8">
        <f t="shared" si="24"/>
        <v>614</v>
      </c>
      <c r="AB64" s="8">
        <f t="shared" si="24"/>
        <v>2575</v>
      </c>
      <c r="AC64" s="8">
        <f t="shared" si="24"/>
        <v>217</v>
      </c>
      <c r="AD64" s="8">
        <f t="shared" si="24"/>
        <v>695</v>
      </c>
      <c r="AE64" s="8">
        <f t="shared" si="24"/>
        <v>1895</v>
      </c>
      <c r="AF64" s="8">
        <f t="shared" si="24"/>
        <v>2803</v>
      </c>
      <c r="AG64" s="8">
        <f t="shared" si="24"/>
        <v>1278</v>
      </c>
      <c r="AH64" s="8">
        <f t="shared" si="24"/>
        <v>482</v>
      </c>
      <c r="AI64" s="8">
        <f t="shared" si="24"/>
        <v>366</v>
      </c>
      <c r="AJ64" s="8">
        <f t="shared" si="24"/>
        <v>482</v>
      </c>
      <c r="AK64" s="8">
        <f t="shared" si="24"/>
        <v>792</v>
      </c>
      <c r="AL64" s="8">
        <f t="shared" si="24"/>
        <v>1119</v>
      </c>
      <c r="AM64" s="8">
        <f t="shared" si="24"/>
        <v>136</v>
      </c>
      <c r="AN64" s="8">
        <f t="shared" si="24"/>
        <v>963</v>
      </c>
      <c r="AO64" s="8">
        <f t="shared" si="24"/>
        <v>836</v>
      </c>
      <c r="AP64" s="8">
        <f t="shared" si="24"/>
        <v>708</v>
      </c>
      <c r="AQ64" s="8">
        <f t="shared" si="24"/>
        <v>119</v>
      </c>
      <c r="AR64" s="8">
        <f t="shared" si="24"/>
        <v>800</v>
      </c>
      <c r="AS64" s="8">
        <f t="shared" si="24"/>
        <v>1518</v>
      </c>
      <c r="AT64" s="8">
        <f t="shared" si="24"/>
        <v>474</v>
      </c>
      <c r="AU64" s="8">
        <f t="shared" si="24"/>
        <v>439</v>
      </c>
      <c r="AV64" s="8">
        <f t="shared" si="24"/>
        <v>539</v>
      </c>
      <c r="AW64" s="8">
        <v>64</v>
      </c>
    </row>
    <row r="65" spans="1:49" ht="13.5" thickBot="1" x14ac:dyDescent="0.25">
      <c r="A65" s="110" t="s">
        <v>130</v>
      </c>
      <c r="AW65" s="8">
        <v>65</v>
      </c>
    </row>
    <row r="66" spans="1:49" ht="15" x14ac:dyDescent="0.25">
      <c r="A66" s="210" t="s">
        <v>263</v>
      </c>
      <c r="B66" s="2">
        <v>7747</v>
      </c>
      <c r="C66" s="214">
        <v>750</v>
      </c>
      <c r="D66" s="214">
        <v>49</v>
      </c>
      <c r="E66" s="214">
        <v>87</v>
      </c>
      <c r="F66" s="214">
        <v>558</v>
      </c>
      <c r="G66" s="214">
        <v>354</v>
      </c>
      <c r="H66" s="214">
        <v>289</v>
      </c>
      <c r="I66" s="214">
        <v>2880</v>
      </c>
      <c r="J66" s="214">
        <v>197</v>
      </c>
      <c r="K66" s="214">
        <v>1152</v>
      </c>
      <c r="L66" s="214">
        <v>819</v>
      </c>
      <c r="M66" s="215"/>
      <c r="N66" s="215"/>
      <c r="O66" s="214">
        <v>612</v>
      </c>
      <c r="P66" s="215"/>
      <c r="Q66" s="214">
        <v>239</v>
      </c>
      <c r="R66" s="214">
        <v>47</v>
      </c>
      <c r="S66" s="214">
        <v>93</v>
      </c>
      <c r="T66" s="214">
        <v>51</v>
      </c>
      <c r="U66" s="214">
        <v>121</v>
      </c>
      <c r="V66" s="214">
        <v>87</v>
      </c>
      <c r="W66" s="214">
        <v>438</v>
      </c>
      <c r="X66" s="214">
        <v>285</v>
      </c>
      <c r="Y66" s="214">
        <v>29</v>
      </c>
      <c r="Z66" s="214">
        <v>45</v>
      </c>
      <c r="AA66" s="214">
        <v>41</v>
      </c>
      <c r="AB66" s="214">
        <v>503</v>
      </c>
      <c r="AC66" s="214">
        <v>0</v>
      </c>
      <c r="AD66" s="214">
        <v>174</v>
      </c>
      <c r="AE66" s="214">
        <v>558</v>
      </c>
      <c r="AF66" s="214">
        <v>2061</v>
      </c>
      <c r="AG66" s="214">
        <v>146</v>
      </c>
      <c r="AH66" s="214">
        <v>193</v>
      </c>
      <c r="AI66" s="214">
        <v>90</v>
      </c>
      <c r="AJ66" s="214">
        <v>3</v>
      </c>
      <c r="AK66" s="214">
        <v>324</v>
      </c>
      <c r="AL66" s="214">
        <v>719</v>
      </c>
      <c r="AM66" s="214">
        <v>0</v>
      </c>
      <c r="AN66" s="214">
        <v>81</v>
      </c>
      <c r="AO66" s="214">
        <v>332</v>
      </c>
      <c r="AP66" s="214">
        <v>49</v>
      </c>
      <c r="AQ66" s="214">
        <v>0</v>
      </c>
      <c r="AR66" s="214">
        <v>141</v>
      </c>
      <c r="AS66" s="214">
        <v>433</v>
      </c>
      <c r="AT66" s="214">
        <v>59</v>
      </c>
      <c r="AU66" s="214">
        <v>224</v>
      </c>
      <c r="AV66" s="214">
        <v>181</v>
      </c>
      <c r="AW66" s="8">
        <v>66</v>
      </c>
    </row>
    <row r="67" spans="1:49" ht="15" x14ac:dyDescent="0.25">
      <c r="A67" s="210" t="s">
        <v>91</v>
      </c>
      <c r="B67" s="2">
        <v>29238</v>
      </c>
      <c r="C67" s="214">
        <v>2712</v>
      </c>
      <c r="D67" s="214">
        <v>184</v>
      </c>
      <c r="E67" s="214">
        <v>341</v>
      </c>
      <c r="F67" s="214">
        <v>2075</v>
      </c>
      <c r="G67" s="214">
        <v>1279</v>
      </c>
      <c r="H67" s="214">
        <v>1125</v>
      </c>
      <c r="I67" s="214">
        <v>10860</v>
      </c>
      <c r="J67" s="214">
        <v>829</v>
      </c>
      <c r="K67" s="214">
        <v>4353</v>
      </c>
      <c r="L67" s="214">
        <v>3398</v>
      </c>
      <c r="M67" s="215"/>
      <c r="N67" s="215"/>
      <c r="O67" s="214">
        <v>2082</v>
      </c>
      <c r="P67" s="215"/>
      <c r="Q67" s="214">
        <v>940</v>
      </c>
      <c r="R67" s="214">
        <v>153</v>
      </c>
      <c r="S67" s="214">
        <v>289</v>
      </c>
      <c r="T67" s="214">
        <v>199</v>
      </c>
      <c r="U67" s="214">
        <v>386</v>
      </c>
      <c r="V67" s="214">
        <v>341</v>
      </c>
      <c r="W67" s="214">
        <v>1534</v>
      </c>
      <c r="X67" s="214">
        <v>961</v>
      </c>
      <c r="Y67" s="214">
        <v>148</v>
      </c>
      <c r="Z67" s="214">
        <v>163</v>
      </c>
      <c r="AA67" s="214">
        <v>217</v>
      </c>
      <c r="AB67" s="214">
        <v>2151</v>
      </c>
      <c r="AC67" s="214">
        <v>0</v>
      </c>
      <c r="AD67" s="214">
        <v>666</v>
      </c>
      <c r="AE67" s="214">
        <v>2075</v>
      </c>
      <c r="AF67" s="214">
        <v>7404</v>
      </c>
      <c r="AG67" s="214">
        <v>630</v>
      </c>
      <c r="AH67" s="214">
        <v>837</v>
      </c>
      <c r="AI67" s="214">
        <v>242</v>
      </c>
      <c r="AJ67" s="214">
        <v>32</v>
      </c>
      <c r="AK67" s="214">
        <v>1313</v>
      </c>
      <c r="AL67" s="214">
        <v>2890</v>
      </c>
      <c r="AM67" s="214">
        <v>0</v>
      </c>
      <c r="AN67" s="214">
        <v>259</v>
      </c>
      <c r="AO67" s="214">
        <v>1260</v>
      </c>
      <c r="AP67" s="214">
        <v>184</v>
      </c>
      <c r="AQ67" s="214">
        <v>0</v>
      </c>
      <c r="AR67" s="214">
        <v>438</v>
      </c>
      <c r="AS67" s="214">
        <v>1463</v>
      </c>
      <c r="AT67" s="214">
        <v>227</v>
      </c>
      <c r="AU67" s="214">
        <v>994</v>
      </c>
      <c r="AV67" s="214">
        <v>842</v>
      </c>
      <c r="AW67" s="8">
        <v>67</v>
      </c>
    </row>
    <row r="68" spans="1:49" ht="15" x14ac:dyDescent="0.25">
      <c r="A68" s="210" t="s">
        <v>92</v>
      </c>
      <c r="B68" s="2">
        <v>31097</v>
      </c>
      <c r="C68" s="2">
        <v>3004</v>
      </c>
      <c r="D68" s="2">
        <v>240</v>
      </c>
      <c r="E68" s="2">
        <v>380</v>
      </c>
      <c r="F68" s="2">
        <v>2045</v>
      </c>
      <c r="G68" s="2">
        <v>1381</v>
      </c>
      <c r="H68" s="2">
        <v>1017</v>
      </c>
      <c r="I68" s="2">
        <v>11586</v>
      </c>
      <c r="J68" s="2">
        <v>842</v>
      </c>
      <c r="K68" s="2">
        <v>5092</v>
      </c>
      <c r="L68" s="2">
        <v>3320</v>
      </c>
      <c r="M68" s="2"/>
      <c r="N68" s="2"/>
      <c r="O68" s="2">
        <v>2190</v>
      </c>
      <c r="P68" s="2"/>
      <c r="Q68" s="2">
        <v>870</v>
      </c>
      <c r="R68" s="2">
        <v>129</v>
      </c>
      <c r="S68" s="2">
        <v>317</v>
      </c>
      <c r="T68" s="2">
        <v>206</v>
      </c>
      <c r="U68" s="2">
        <v>421</v>
      </c>
      <c r="V68" s="2">
        <v>380</v>
      </c>
      <c r="W68" s="2">
        <v>1644</v>
      </c>
      <c r="X68" s="2">
        <v>1063</v>
      </c>
      <c r="Y68" s="2">
        <v>153</v>
      </c>
      <c r="Z68" s="2">
        <v>136</v>
      </c>
      <c r="AA68" s="2">
        <v>199</v>
      </c>
      <c r="AB68" s="2">
        <v>1986</v>
      </c>
      <c r="AC68" s="2">
        <v>0</v>
      </c>
      <c r="AD68" s="2">
        <v>682</v>
      </c>
      <c r="AE68" s="2">
        <v>2045</v>
      </c>
      <c r="AF68" s="2">
        <v>7983</v>
      </c>
      <c r="AG68" s="2">
        <v>636</v>
      </c>
      <c r="AH68" s="2">
        <v>964</v>
      </c>
      <c r="AI68" s="2">
        <v>263</v>
      </c>
      <c r="AJ68" s="2">
        <v>18</v>
      </c>
      <c r="AK68" s="2">
        <v>1480</v>
      </c>
      <c r="AL68" s="2">
        <v>3378</v>
      </c>
      <c r="AM68" s="2">
        <v>0</v>
      </c>
      <c r="AN68" s="2">
        <v>229</v>
      </c>
      <c r="AO68" s="2">
        <v>1265</v>
      </c>
      <c r="AP68" s="2">
        <v>240</v>
      </c>
      <c r="AQ68" s="2">
        <v>0</v>
      </c>
      <c r="AR68" s="2">
        <v>461</v>
      </c>
      <c r="AS68" s="2">
        <v>1714</v>
      </c>
      <c r="AT68" s="2">
        <v>278</v>
      </c>
      <c r="AU68" s="2">
        <v>1022</v>
      </c>
      <c r="AV68" s="2">
        <v>935</v>
      </c>
      <c r="AW68" s="8">
        <v>68</v>
      </c>
    </row>
    <row r="69" spans="1:49" ht="15" x14ac:dyDescent="0.25">
      <c r="A69" s="210" t="s">
        <v>93</v>
      </c>
      <c r="B69" s="2">
        <v>30405</v>
      </c>
      <c r="C69" s="2">
        <v>2919</v>
      </c>
      <c r="D69" s="2">
        <v>213</v>
      </c>
      <c r="E69" s="2">
        <v>297</v>
      </c>
      <c r="F69" s="2">
        <v>2036</v>
      </c>
      <c r="G69" s="2">
        <v>1353</v>
      </c>
      <c r="H69" s="2">
        <v>1005</v>
      </c>
      <c r="I69" s="2">
        <v>11479</v>
      </c>
      <c r="J69" s="2">
        <v>815</v>
      </c>
      <c r="K69" s="2">
        <v>5037</v>
      </c>
      <c r="L69" s="2">
        <v>3150</v>
      </c>
      <c r="M69" s="2"/>
      <c r="N69" s="2"/>
      <c r="O69" s="2">
        <v>2101</v>
      </c>
      <c r="P69" s="2"/>
      <c r="Q69" s="2">
        <v>862</v>
      </c>
      <c r="R69" s="2">
        <v>107</v>
      </c>
      <c r="S69" s="2">
        <v>319</v>
      </c>
      <c r="T69" s="2">
        <v>222</v>
      </c>
      <c r="U69" s="2">
        <v>433</v>
      </c>
      <c r="V69" s="2">
        <v>297</v>
      </c>
      <c r="W69" s="2">
        <v>1536</v>
      </c>
      <c r="X69" s="2">
        <v>962</v>
      </c>
      <c r="Y69" s="2">
        <v>152</v>
      </c>
      <c r="Z69" s="2">
        <v>158</v>
      </c>
      <c r="AA69" s="2">
        <v>206</v>
      </c>
      <c r="AB69" s="2">
        <v>1928</v>
      </c>
      <c r="AC69" s="2">
        <v>0</v>
      </c>
      <c r="AD69" s="2">
        <v>620</v>
      </c>
      <c r="AE69" s="2">
        <v>2036</v>
      </c>
      <c r="AF69" s="2">
        <v>8000</v>
      </c>
      <c r="AG69" s="2">
        <v>593</v>
      </c>
      <c r="AH69" s="2">
        <v>911</v>
      </c>
      <c r="AI69" s="2">
        <v>276</v>
      </c>
      <c r="AJ69" s="2">
        <v>36</v>
      </c>
      <c r="AK69" s="2">
        <v>1465</v>
      </c>
      <c r="AL69" s="2">
        <v>3353</v>
      </c>
      <c r="AM69" s="2">
        <v>0</v>
      </c>
      <c r="AN69" s="2">
        <v>246</v>
      </c>
      <c r="AO69" s="2">
        <v>1243</v>
      </c>
      <c r="AP69" s="2">
        <v>213</v>
      </c>
      <c r="AQ69" s="2">
        <v>0</v>
      </c>
      <c r="AR69" s="2">
        <v>492</v>
      </c>
      <c r="AS69" s="2">
        <v>1684</v>
      </c>
      <c r="AT69" s="2">
        <v>300</v>
      </c>
      <c r="AU69" s="2">
        <v>967</v>
      </c>
      <c r="AV69" s="2">
        <v>788</v>
      </c>
      <c r="AW69" s="8">
        <v>69</v>
      </c>
    </row>
    <row r="70" spans="1:49" ht="15" x14ac:dyDescent="0.25">
      <c r="A70" s="210" t="s">
        <v>94</v>
      </c>
      <c r="B70" s="2">
        <v>33526</v>
      </c>
      <c r="C70" s="2">
        <v>3517</v>
      </c>
      <c r="D70" s="2">
        <v>206</v>
      </c>
      <c r="E70" s="2">
        <v>377</v>
      </c>
      <c r="F70" s="2">
        <v>2094</v>
      </c>
      <c r="G70" s="2">
        <v>1429</v>
      </c>
      <c r="H70" s="2">
        <v>981</v>
      </c>
      <c r="I70" s="2">
        <v>12763</v>
      </c>
      <c r="J70" s="2">
        <v>976</v>
      </c>
      <c r="K70" s="2">
        <v>5514</v>
      </c>
      <c r="L70" s="2">
        <v>3380</v>
      </c>
      <c r="M70" s="2"/>
      <c r="N70" s="2"/>
      <c r="O70" s="2">
        <v>2289</v>
      </c>
      <c r="P70" s="2"/>
      <c r="Q70" s="2">
        <v>791</v>
      </c>
      <c r="R70" s="2">
        <v>156</v>
      </c>
      <c r="S70" s="2">
        <v>381</v>
      </c>
      <c r="T70" s="2">
        <v>283</v>
      </c>
      <c r="U70" s="2">
        <v>454</v>
      </c>
      <c r="V70" s="2">
        <v>377</v>
      </c>
      <c r="W70" s="2">
        <v>1677</v>
      </c>
      <c r="X70" s="2">
        <v>1238</v>
      </c>
      <c r="Y70" s="2">
        <v>181</v>
      </c>
      <c r="Z70" s="2">
        <v>192</v>
      </c>
      <c r="AA70" s="2">
        <v>228</v>
      </c>
      <c r="AB70" s="2">
        <v>2006</v>
      </c>
      <c r="AC70" s="2">
        <v>0</v>
      </c>
      <c r="AD70" s="2">
        <v>657</v>
      </c>
      <c r="AE70" s="2">
        <v>2094</v>
      </c>
      <c r="AF70" s="2">
        <v>8745</v>
      </c>
      <c r="AG70" s="2">
        <v>693</v>
      </c>
      <c r="AH70" s="2">
        <v>1095</v>
      </c>
      <c r="AI70" s="2">
        <v>299</v>
      </c>
      <c r="AJ70" s="2">
        <v>34</v>
      </c>
      <c r="AK70" s="2">
        <v>1752</v>
      </c>
      <c r="AL70" s="2">
        <v>3638</v>
      </c>
      <c r="AM70" s="2">
        <v>0</v>
      </c>
      <c r="AN70" s="2">
        <v>231</v>
      </c>
      <c r="AO70" s="2">
        <v>1395</v>
      </c>
      <c r="AP70" s="2">
        <v>206</v>
      </c>
      <c r="AQ70" s="2">
        <v>0</v>
      </c>
      <c r="AR70" s="2">
        <v>527</v>
      </c>
      <c r="AS70" s="2">
        <v>1876</v>
      </c>
      <c r="AT70" s="2">
        <v>318</v>
      </c>
      <c r="AU70" s="2">
        <v>1119</v>
      </c>
      <c r="AV70" s="2">
        <v>883</v>
      </c>
      <c r="AW70" s="8">
        <v>70</v>
      </c>
    </row>
    <row r="71" spans="1:49" ht="15" x14ac:dyDescent="0.25">
      <c r="A71" s="210" t="s">
        <v>95</v>
      </c>
      <c r="B71" s="2">
        <v>38154</v>
      </c>
      <c r="C71" s="2">
        <v>3650</v>
      </c>
      <c r="D71" s="2">
        <v>196</v>
      </c>
      <c r="E71" s="2">
        <v>439</v>
      </c>
      <c r="F71" s="2">
        <v>2128</v>
      </c>
      <c r="G71" s="2">
        <v>1601</v>
      </c>
      <c r="H71" s="2">
        <v>1484</v>
      </c>
      <c r="I71" s="2">
        <v>15516</v>
      </c>
      <c r="J71" s="2">
        <v>942</v>
      </c>
      <c r="K71" s="2">
        <v>5581</v>
      </c>
      <c r="L71" s="2">
        <v>3697</v>
      </c>
      <c r="M71" s="2"/>
      <c r="N71" s="2"/>
      <c r="O71" s="2">
        <v>2920</v>
      </c>
      <c r="P71" s="2"/>
      <c r="Q71" s="2">
        <v>1278</v>
      </c>
      <c r="R71" s="2">
        <v>168</v>
      </c>
      <c r="S71" s="2">
        <v>333</v>
      </c>
      <c r="T71" s="2">
        <v>282</v>
      </c>
      <c r="U71" s="2">
        <v>428</v>
      </c>
      <c r="V71" s="2">
        <v>439</v>
      </c>
      <c r="W71" s="2">
        <v>2223</v>
      </c>
      <c r="X71" s="2">
        <v>1250</v>
      </c>
      <c r="Y71" s="2">
        <v>143</v>
      </c>
      <c r="Z71" s="2">
        <v>167</v>
      </c>
      <c r="AA71" s="2">
        <v>216</v>
      </c>
      <c r="AB71" s="2">
        <v>2337</v>
      </c>
      <c r="AC71" s="2">
        <v>0</v>
      </c>
      <c r="AD71" s="2">
        <v>800</v>
      </c>
      <c r="AE71" s="2">
        <v>2128</v>
      </c>
      <c r="AF71" s="2">
        <v>11199</v>
      </c>
      <c r="AG71" s="2">
        <v>660</v>
      </c>
      <c r="AH71" s="2">
        <v>1120</v>
      </c>
      <c r="AI71" s="2">
        <v>285</v>
      </c>
      <c r="AJ71" s="2">
        <v>38</v>
      </c>
      <c r="AK71" s="2">
        <v>1704</v>
      </c>
      <c r="AL71" s="2">
        <v>3674</v>
      </c>
      <c r="AM71" s="2">
        <v>0</v>
      </c>
      <c r="AN71" s="2">
        <v>364</v>
      </c>
      <c r="AO71" s="2">
        <v>1719</v>
      </c>
      <c r="AP71" s="2">
        <v>196</v>
      </c>
      <c r="AQ71" s="2">
        <v>0</v>
      </c>
      <c r="AR71" s="2">
        <v>696</v>
      </c>
      <c r="AS71" s="2">
        <v>1907</v>
      </c>
      <c r="AT71" s="2">
        <v>373</v>
      </c>
      <c r="AU71" s="2">
        <v>1119</v>
      </c>
      <c r="AV71" s="2">
        <v>908</v>
      </c>
      <c r="AW71" s="8">
        <v>71</v>
      </c>
    </row>
    <row r="72" spans="1:49" ht="15" x14ac:dyDescent="0.25">
      <c r="A72" s="210" t="s">
        <v>96</v>
      </c>
      <c r="B72" s="2">
        <v>38609</v>
      </c>
      <c r="C72" s="2">
        <v>3254</v>
      </c>
      <c r="D72" s="2">
        <v>164</v>
      </c>
      <c r="E72" s="2">
        <v>337</v>
      </c>
      <c r="F72" s="2">
        <v>2161</v>
      </c>
      <c r="G72" s="2">
        <v>1479</v>
      </c>
      <c r="H72" s="2">
        <v>1557</v>
      </c>
      <c r="I72" s="2">
        <v>15963</v>
      </c>
      <c r="J72" s="2">
        <v>1020</v>
      </c>
      <c r="K72" s="2">
        <v>5536</v>
      </c>
      <c r="L72" s="2">
        <v>4069</v>
      </c>
      <c r="M72" s="2"/>
      <c r="N72" s="2"/>
      <c r="O72" s="2">
        <v>3069</v>
      </c>
      <c r="P72" s="2"/>
      <c r="Q72" s="2">
        <v>1295</v>
      </c>
      <c r="R72" s="2">
        <v>229</v>
      </c>
      <c r="S72" s="2">
        <v>394</v>
      </c>
      <c r="T72" s="2">
        <v>255</v>
      </c>
      <c r="U72" s="2">
        <v>410</v>
      </c>
      <c r="V72" s="2">
        <v>337</v>
      </c>
      <c r="W72" s="2">
        <v>2349</v>
      </c>
      <c r="X72" s="2">
        <v>1067</v>
      </c>
      <c r="Y72" s="2">
        <v>105</v>
      </c>
      <c r="Z72" s="2">
        <v>166</v>
      </c>
      <c r="AA72" s="2">
        <v>230</v>
      </c>
      <c r="AB72" s="2">
        <v>2678</v>
      </c>
      <c r="AC72" s="2">
        <v>0</v>
      </c>
      <c r="AD72" s="2">
        <v>727</v>
      </c>
      <c r="AE72" s="2">
        <v>2161</v>
      </c>
      <c r="AF72" s="2">
        <v>11470</v>
      </c>
      <c r="AG72" s="2">
        <v>765</v>
      </c>
      <c r="AH72" s="2">
        <v>1153</v>
      </c>
      <c r="AI72" s="2">
        <v>295</v>
      </c>
      <c r="AJ72" s="2">
        <v>33</v>
      </c>
      <c r="AK72" s="2">
        <v>1495</v>
      </c>
      <c r="AL72" s="2">
        <v>3626</v>
      </c>
      <c r="AM72" s="2">
        <v>0</v>
      </c>
      <c r="AN72" s="2">
        <v>326</v>
      </c>
      <c r="AO72" s="2">
        <v>1866</v>
      </c>
      <c r="AP72" s="2">
        <v>164</v>
      </c>
      <c r="AQ72" s="2">
        <v>0</v>
      </c>
      <c r="AR72" s="2">
        <v>692</v>
      </c>
      <c r="AS72" s="2">
        <v>1910</v>
      </c>
      <c r="AT72" s="2">
        <v>342</v>
      </c>
      <c r="AU72" s="2">
        <v>1139</v>
      </c>
      <c r="AV72" s="2">
        <v>930</v>
      </c>
      <c r="AW72" s="8">
        <v>72</v>
      </c>
    </row>
    <row r="73" spans="1:49" ht="15" x14ac:dyDescent="0.25">
      <c r="A73" s="210" t="s">
        <v>97</v>
      </c>
      <c r="B73" s="2">
        <v>36193</v>
      </c>
      <c r="C73" s="2">
        <v>3066</v>
      </c>
      <c r="D73" s="2">
        <v>216</v>
      </c>
      <c r="E73" s="2">
        <v>305</v>
      </c>
      <c r="F73" s="2">
        <v>2066</v>
      </c>
      <c r="G73" s="2">
        <v>1398</v>
      </c>
      <c r="H73" s="2">
        <v>1581</v>
      </c>
      <c r="I73" s="2">
        <v>14711</v>
      </c>
      <c r="J73" s="2">
        <v>822</v>
      </c>
      <c r="K73" s="2">
        <v>5532</v>
      </c>
      <c r="L73" s="2">
        <v>3984</v>
      </c>
      <c r="M73" s="2"/>
      <c r="N73" s="2"/>
      <c r="O73" s="2">
        <v>2512</v>
      </c>
      <c r="P73" s="2"/>
      <c r="Q73" s="2">
        <v>1325</v>
      </c>
      <c r="R73" s="2">
        <v>224</v>
      </c>
      <c r="S73" s="2">
        <v>379</v>
      </c>
      <c r="T73" s="2">
        <v>202</v>
      </c>
      <c r="U73" s="2">
        <v>430</v>
      </c>
      <c r="V73" s="2">
        <v>305</v>
      </c>
      <c r="W73" s="2">
        <v>1759</v>
      </c>
      <c r="X73" s="2">
        <v>987</v>
      </c>
      <c r="Y73" s="2">
        <v>141</v>
      </c>
      <c r="Z73" s="2">
        <v>140</v>
      </c>
      <c r="AA73" s="2">
        <v>193</v>
      </c>
      <c r="AB73" s="2">
        <v>2708</v>
      </c>
      <c r="AC73" s="2">
        <v>0</v>
      </c>
      <c r="AD73" s="2">
        <v>723</v>
      </c>
      <c r="AE73" s="2">
        <v>2066</v>
      </c>
      <c r="AF73" s="2">
        <v>10655</v>
      </c>
      <c r="AG73" s="2">
        <v>620</v>
      </c>
      <c r="AH73" s="2">
        <v>978</v>
      </c>
      <c r="AI73" s="2">
        <v>249</v>
      </c>
      <c r="AJ73" s="2">
        <v>32</v>
      </c>
      <c r="AK73" s="2">
        <v>1472</v>
      </c>
      <c r="AL73" s="2">
        <v>3446</v>
      </c>
      <c r="AM73" s="2">
        <v>0</v>
      </c>
      <c r="AN73" s="2">
        <v>374</v>
      </c>
      <c r="AO73" s="2">
        <v>1766</v>
      </c>
      <c r="AP73" s="2">
        <v>216</v>
      </c>
      <c r="AQ73" s="2">
        <v>0</v>
      </c>
      <c r="AR73" s="2">
        <v>607</v>
      </c>
      <c r="AS73" s="2">
        <v>2086</v>
      </c>
      <c r="AT73" s="2">
        <v>245</v>
      </c>
      <c r="AU73" s="2">
        <v>978</v>
      </c>
      <c r="AV73" s="2">
        <v>887</v>
      </c>
      <c r="AW73" s="8">
        <v>73</v>
      </c>
    </row>
    <row r="74" spans="1:49" ht="15" x14ac:dyDescent="0.25">
      <c r="A74" s="210" t="s">
        <v>98</v>
      </c>
      <c r="B74" s="2">
        <v>32115</v>
      </c>
      <c r="C74" s="2">
        <v>2894</v>
      </c>
      <c r="D74" s="2">
        <v>186</v>
      </c>
      <c r="E74" s="2">
        <v>307</v>
      </c>
      <c r="F74" s="2">
        <v>1982</v>
      </c>
      <c r="G74" s="2">
        <v>1276</v>
      </c>
      <c r="H74" s="2">
        <v>1333</v>
      </c>
      <c r="I74" s="2">
        <v>12405</v>
      </c>
      <c r="J74" s="2">
        <v>760</v>
      </c>
      <c r="K74" s="2">
        <v>5246</v>
      </c>
      <c r="L74" s="2">
        <v>3726</v>
      </c>
      <c r="M74" s="2"/>
      <c r="N74" s="2"/>
      <c r="O74" s="2">
        <v>2000</v>
      </c>
      <c r="P74" s="2"/>
      <c r="Q74" s="2">
        <v>1096</v>
      </c>
      <c r="R74" s="2">
        <v>194</v>
      </c>
      <c r="S74" s="2">
        <v>301</v>
      </c>
      <c r="T74" s="2">
        <v>180</v>
      </c>
      <c r="U74" s="2">
        <v>386</v>
      </c>
      <c r="V74" s="2">
        <v>307</v>
      </c>
      <c r="W74" s="2">
        <v>1451</v>
      </c>
      <c r="X74" s="2">
        <v>976</v>
      </c>
      <c r="Y74" s="2">
        <v>109</v>
      </c>
      <c r="Z74" s="2">
        <v>142</v>
      </c>
      <c r="AA74" s="2">
        <v>180</v>
      </c>
      <c r="AB74" s="2">
        <v>2440</v>
      </c>
      <c r="AC74" s="2">
        <v>0</v>
      </c>
      <c r="AD74" s="2">
        <v>681</v>
      </c>
      <c r="AE74" s="2">
        <v>1982</v>
      </c>
      <c r="AF74" s="2">
        <v>8908</v>
      </c>
      <c r="AG74" s="2">
        <v>580</v>
      </c>
      <c r="AH74" s="2">
        <v>883</v>
      </c>
      <c r="AI74" s="2">
        <v>260</v>
      </c>
      <c r="AJ74" s="2">
        <v>43</v>
      </c>
      <c r="AK74" s="2">
        <v>1319</v>
      </c>
      <c r="AL74" s="2">
        <v>3282</v>
      </c>
      <c r="AM74" s="2">
        <v>0</v>
      </c>
      <c r="AN74" s="2">
        <v>248</v>
      </c>
      <c r="AO74" s="2">
        <v>1396</v>
      </c>
      <c r="AP74" s="2">
        <v>186</v>
      </c>
      <c r="AQ74" s="2">
        <v>0</v>
      </c>
      <c r="AR74" s="2">
        <v>599</v>
      </c>
      <c r="AS74" s="2">
        <v>1964</v>
      </c>
      <c r="AT74" s="2">
        <v>209</v>
      </c>
      <c r="AU74" s="2">
        <v>929</v>
      </c>
      <c r="AV74" s="2">
        <v>884</v>
      </c>
      <c r="AW74" s="8">
        <v>74</v>
      </c>
    </row>
    <row r="75" spans="1:49" ht="15" x14ac:dyDescent="0.25">
      <c r="A75" s="210" t="s">
        <v>99</v>
      </c>
      <c r="B75" s="2">
        <v>36315</v>
      </c>
      <c r="C75" s="2">
        <v>3384</v>
      </c>
      <c r="D75" s="2">
        <v>227</v>
      </c>
      <c r="E75" s="2">
        <v>352</v>
      </c>
      <c r="F75" s="2">
        <v>2326</v>
      </c>
      <c r="G75" s="2">
        <v>1578</v>
      </c>
      <c r="H75" s="2">
        <v>1217</v>
      </c>
      <c r="I75" s="2">
        <v>14280</v>
      </c>
      <c r="J75" s="2">
        <v>874</v>
      </c>
      <c r="K75" s="2">
        <v>5959</v>
      </c>
      <c r="L75" s="2">
        <v>3787</v>
      </c>
      <c r="M75" s="2"/>
      <c r="N75" s="2"/>
      <c r="O75" s="2">
        <v>2331</v>
      </c>
      <c r="P75" s="2"/>
      <c r="Q75" s="2">
        <v>1016</v>
      </c>
      <c r="R75" s="2">
        <v>166</v>
      </c>
      <c r="S75" s="2">
        <v>327</v>
      </c>
      <c r="T75" s="2">
        <v>243</v>
      </c>
      <c r="U75" s="2">
        <v>454</v>
      </c>
      <c r="V75" s="2">
        <v>352</v>
      </c>
      <c r="W75" s="2">
        <v>1720</v>
      </c>
      <c r="X75" s="2">
        <v>1234</v>
      </c>
      <c r="Y75" s="2">
        <v>154</v>
      </c>
      <c r="Z75" s="2">
        <v>180</v>
      </c>
      <c r="AA75" s="2">
        <v>219</v>
      </c>
      <c r="AB75" s="2">
        <v>2327</v>
      </c>
      <c r="AC75" s="2">
        <v>0</v>
      </c>
      <c r="AD75" s="2">
        <v>847</v>
      </c>
      <c r="AE75" s="2">
        <v>2326</v>
      </c>
      <c r="AF75" s="2">
        <v>9901</v>
      </c>
      <c r="AG75" s="2">
        <v>631</v>
      </c>
      <c r="AH75" s="2">
        <v>1146</v>
      </c>
      <c r="AI75" s="2">
        <v>300</v>
      </c>
      <c r="AJ75" s="2">
        <v>35</v>
      </c>
      <c r="AK75" s="2">
        <v>1613</v>
      </c>
      <c r="AL75" s="2">
        <v>3798</v>
      </c>
      <c r="AM75" s="2">
        <v>0</v>
      </c>
      <c r="AN75" s="2">
        <v>284</v>
      </c>
      <c r="AO75" s="2">
        <v>1792</v>
      </c>
      <c r="AP75" s="2">
        <v>227</v>
      </c>
      <c r="AQ75" s="2">
        <v>0</v>
      </c>
      <c r="AR75" s="2">
        <v>537</v>
      </c>
      <c r="AS75" s="2">
        <v>2161</v>
      </c>
      <c r="AT75" s="2">
        <v>277</v>
      </c>
      <c r="AU75" s="2">
        <v>1068</v>
      </c>
      <c r="AV75" s="2">
        <v>980</v>
      </c>
      <c r="AW75" s="8">
        <v>75</v>
      </c>
    </row>
    <row r="76" spans="1:49" ht="15" x14ac:dyDescent="0.25">
      <c r="A76" s="210" t="s">
        <v>100</v>
      </c>
      <c r="B76" s="2">
        <v>38167</v>
      </c>
      <c r="C76" s="2">
        <v>3640</v>
      </c>
      <c r="D76" s="2">
        <v>265</v>
      </c>
      <c r="E76" s="2">
        <v>425</v>
      </c>
      <c r="F76" s="2">
        <v>2379</v>
      </c>
      <c r="G76" s="2">
        <v>1650</v>
      </c>
      <c r="H76" s="2">
        <v>1217</v>
      </c>
      <c r="I76" s="2">
        <v>15132</v>
      </c>
      <c r="J76" s="2">
        <v>988</v>
      </c>
      <c r="K76" s="2">
        <v>6202</v>
      </c>
      <c r="L76" s="2">
        <v>3819</v>
      </c>
      <c r="M76" s="2"/>
      <c r="N76" s="2"/>
      <c r="O76" s="2">
        <v>2450</v>
      </c>
      <c r="P76" s="2"/>
      <c r="Q76" s="2">
        <v>1020</v>
      </c>
      <c r="R76" s="2">
        <v>149</v>
      </c>
      <c r="S76" s="2">
        <v>353</v>
      </c>
      <c r="T76" s="2">
        <v>297</v>
      </c>
      <c r="U76" s="2">
        <v>503</v>
      </c>
      <c r="V76" s="2">
        <v>425</v>
      </c>
      <c r="W76" s="2">
        <v>1788</v>
      </c>
      <c r="X76" s="2">
        <v>1310</v>
      </c>
      <c r="Y76" s="2">
        <v>151</v>
      </c>
      <c r="Z76" s="2">
        <v>180</v>
      </c>
      <c r="AA76" s="2">
        <v>267</v>
      </c>
      <c r="AB76" s="2">
        <v>2396</v>
      </c>
      <c r="AC76" s="2">
        <v>0</v>
      </c>
      <c r="AD76" s="2">
        <v>818</v>
      </c>
      <c r="AE76" s="2">
        <v>2379</v>
      </c>
      <c r="AF76" s="2">
        <v>10255</v>
      </c>
      <c r="AG76" s="2">
        <v>691</v>
      </c>
      <c r="AH76" s="2">
        <v>1358</v>
      </c>
      <c r="AI76" s="2">
        <v>268</v>
      </c>
      <c r="AJ76" s="2">
        <v>48</v>
      </c>
      <c r="AK76" s="2">
        <v>1733</v>
      </c>
      <c r="AL76" s="2">
        <v>4094</v>
      </c>
      <c r="AM76" s="2">
        <v>0</v>
      </c>
      <c r="AN76" s="2">
        <v>309</v>
      </c>
      <c r="AO76" s="2">
        <v>1811</v>
      </c>
      <c r="AP76" s="2">
        <v>265</v>
      </c>
      <c r="AQ76" s="2">
        <v>0</v>
      </c>
      <c r="AR76" s="2">
        <v>597</v>
      </c>
      <c r="AS76" s="2">
        <v>2108</v>
      </c>
      <c r="AT76" s="2">
        <v>329</v>
      </c>
      <c r="AU76" s="2">
        <v>1290</v>
      </c>
      <c r="AV76" s="2">
        <v>975</v>
      </c>
      <c r="AW76" s="8">
        <v>76</v>
      </c>
    </row>
    <row r="77" spans="1:49" ht="15" x14ac:dyDescent="0.25">
      <c r="A77" s="210" t="s">
        <v>101</v>
      </c>
      <c r="B77" s="2">
        <v>35452</v>
      </c>
      <c r="C77" s="2">
        <v>3583</v>
      </c>
      <c r="D77" s="2">
        <v>199</v>
      </c>
      <c r="E77" s="2">
        <v>370</v>
      </c>
      <c r="F77" s="2">
        <v>2355</v>
      </c>
      <c r="G77" s="2">
        <v>1554</v>
      </c>
      <c r="H77" s="2">
        <v>1174</v>
      </c>
      <c r="I77" s="2">
        <v>13975</v>
      </c>
      <c r="J77" s="2">
        <v>928</v>
      </c>
      <c r="K77" s="2">
        <v>5803</v>
      </c>
      <c r="L77" s="2">
        <v>3270</v>
      </c>
      <c r="M77" s="2"/>
      <c r="N77" s="2"/>
      <c r="O77" s="2">
        <v>2241</v>
      </c>
      <c r="P77" s="2"/>
      <c r="Q77" s="2">
        <v>960</v>
      </c>
      <c r="R77" s="2">
        <v>167</v>
      </c>
      <c r="S77" s="2">
        <v>296</v>
      </c>
      <c r="T77" s="2">
        <v>268</v>
      </c>
      <c r="U77" s="2">
        <v>460</v>
      </c>
      <c r="V77" s="2">
        <v>370</v>
      </c>
      <c r="W77" s="2">
        <v>1684</v>
      </c>
      <c r="X77" s="2">
        <v>1238</v>
      </c>
      <c r="Y77" s="2">
        <v>164</v>
      </c>
      <c r="Z77" s="2">
        <v>188</v>
      </c>
      <c r="AA77" s="2">
        <v>237</v>
      </c>
      <c r="AB77" s="2">
        <v>1949</v>
      </c>
      <c r="AC77" s="2">
        <v>0</v>
      </c>
      <c r="AD77" s="2">
        <v>792</v>
      </c>
      <c r="AE77" s="2">
        <v>2355</v>
      </c>
      <c r="AF77" s="2">
        <v>9380</v>
      </c>
      <c r="AG77" s="2">
        <v>660</v>
      </c>
      <c r="AH77" s="2">
        <v>1252</v>
      </c>
      <c r="AI77" s="2">
        <v>282</v>
      </c>
      <c r="AJ77" s="2">
        <v>47</v>
      </c>
      <c r="AK77" s="2">
        <v>1713</v>
      </c>
      <c r="AL77" s="2">
        <v>3725</v>
      </c>
      <c r="AM77" s="2">
        <v>0</v>
      </c>
      <c r="AN77" s="2">
        <v>261</v>
      </c>
      <c r="AO77" s="2">
        <v>1835</v>
      </c>
      <c r="AP77" s="2">
        <v>199</v>
      </c>
      <c r="AQ77" s="2">
        <v>0</v>
      </c>
      <c r="AR77" s="2">
        <v>632</v>
      </c>
      <c r="AS77" s="2">
        <v>2078</v>
      </c>
      <c r="AT77" s="2">
        <v>302</v>
      </c>
      <c r="AU77" s="2">
        <v>1107</v>
      </c>
      <c r="AV77" s="2">
        <v>851</v>
      </c>
      <c r="AW77" s="8">
        <v>77</v>
      </c>
    </row>
    <row r="78" spans="1:49" ht="15" x14ac:dyDescent="0.25">
      <c r="A78" s="210" t="s">
        <v>102</v>
      </c>
      <c r="B78" s="2">
        <v>30023</v>
      </c>
      <c r="C78" s="2">
        <v>3169</v>
      </c>
      <c r="D78" s="2">
        <v>157</v>
      </c>
      <c r="E78" s="2">
        <v>328</v>
      </c>
      <c r="F78" s="2">
        <v>1926</v>
      </c>
      <c r="G78" s="2">
        <v>1300</v>
      </c>
      <c r="H78" s="2">
        <v>972</v>
      </c>
      <c r="I78" s="2">
        <v>11576</v>
      </c>
      <c r="J78" s="2">
        <v>834</v>
      </c>
      <c r="K78" s="2">
        <v>5021</v>
      </c>
      <c r="L78" s="2">
        <v>2731</v>
      </c>
      <c r="M78" s="2"/>
      <c r="N78" s="2"/>
      <c r="O78" s="2">
        <v>2009</v>
      </c>
      <c r="P78" s="2"/>
      <c r="Q78" s="2">
        <v>820</v>
      </c>
      <c r="R78" s="2">
        <v>120</v>
      </c>
      <c r="S78" s="2">
        <v>272</v>
      </c>
      <c r="T78" s="2">
        <v>248</v>
      </c>
      <c r="U78" s="2">
        <v>405</v>
      </c>
      <c r="V78" s="2">
        <v>328</v>
      </c>
      <c r="W78" s="2">
        <v>1522</v>
      </c>
      <c r="X78" s="2">
        <v>1064</v>
      </c>
      <c r="Y78" s="2">
        <v>133</v>
      </c>
      <c r="Z78" s="2">
        <v>127</v>
      </c>
      <c r="AA78" s="2">
        <v>161</v>
      </c>
      <c r="AB78" s="2">
        <v>1685</v>
      </c>
      <c r="AC78" s="2">
        <v>0</v>
      </c>
      <c r="AD78" s="2">
        <v>615</v>
      </c>
      <c r="AE78" s="2">
        <v>1926</v>
      </c>
      <c r="AF78" s="2">
        <v>7881</v>
      </c>
      <c r="AG78" s="2">
        <v>586</v>
      </c>
      <c r="AH78" s="2">
        <v>1019</v>
      </c>
      <c r="AI78" s="2">
        <v>244</v>
      </c>
      <c r="AJ78" s="2">
        <v>32</v>
      </c>
      <c r="AK78" s="2">
        <v>1476</v>
      </c>
      <c r="AL78" s="2">
        <v>3073</v>
      </c>
      <c r="AM78" s="2">
        <v>0</v>
      </c>
      <c r="AN78" s="2">
        <v>215</v>
      </c>
      <c r="AO78" s="2">
        <v>1379</v>
      </c>
      <c r="AP78" s="2">
        <v>157</v>
      </c>
      <c r="AQ78" s="2">
        <v>0</v>
      </c>
      <c r="AR78" s="2">
        <v>629</v>
      </c>
      <c r="AS78" s="2">
        <v>1948</v>
      </c>
      <c r="AT78" s="2">
        <v>280</v>
      </c>
      <c r="AU78" s="2">
        <v>1003</v>
      </c>
      <c r="AV78" s="2">
        <v>675</v>
      </c>
      <c r="AW78" s="8">
        <v>78</v>
      </c>
    </row>
    <row r="79" spans="1:49" ht="15" x14ac:dyDescent="0.25">
      <c r="A79" s="210" t="s">
        <v>103</v>
      </c>
      <c r="B79" s="2">
        <v>27632</v>
      </c>
      <c r="C79" s="2">
        <v>2972</v>
      </c>
      <c r="D79" s="2">
        <v>197</v>
      </c>
      <c r="E79" s="2">
        <v>355</v>
      </c>
      <c r="F79" s="2">
        <v>1863</v>
      </c>
      <c r="G79" s="2">
        <v>1279</v>
      </c>
      <c r="H79" s="2">
        <v>924</v>
      </c>
      <c r="I79" s="2">
        <v>10223</v>
      </c>
      <c r="J79" s="2">
        <v>769</v>
      </c>
      <c r="K79" s="2">
        <v>4645</v>
      </c>
      <c r="L79" s="2">
        <v>2517</v>
      </c>
      <c r="M79" s="2"/>
      <c r="N79" s="2"/>
      <c r="O79" s="2">
        <v>1888</v>
      </c>
      <c r="P79" s="2"/>
      <c r="Q79" s="2">
        <v>769</v>
      </c>
      <c r="R79" s="2">
        <v>112</v>
      </c>
      <c r="S79" s="2">
        <v>297</v>
      </c>
      <c r="T79" s="2">
        <v>242</v>
      </c>
      <c r="U79" s="2">
        <v>369</v>
      </c>
      <c r="V79" s="2">
        <v>355</v>
      </c>
      <c r="W79" s="2">
        <v>1382</v>
      </c>
      <c r="X79" s="2">
        <v>1001</v>
      </c>
      <c r="Y79" s="2">
        <v>110</v>
      </c>
      <c r="Z79" s="2">
        <v>124</v>
      </c>
      <c r="AA79" s="2">
        <v>158</v>
      </c>
      <c r="AB79" s="2">
        <v>1483</v>
      </c>
      <c r="AC79" s="2">
        <v>0</v>
      </c>
      <c r="AD79" s="2">
        <v>643</v>
      </c>
      <c r="AE79" s="2">
        <v>1863</v>
      </c>
      <c r="AF79" s="2">
        <v>6780</v>
      </c>
      <c r="AG79" s="2">
        <v>527</v>
      </c>
      <c r="AH79" s="2">
        <v>1075</v>
      </c>
      <c r="AI79" s="2">
        <v>212</v>
      </c>
      <c r="AJ79" s="2">
        <v>43</v>
      </c>
      <c r="AK79" s="2">
        <v>1436</v>
      </c>
      <c r="AL79" s="2">
        <v>2933</v>
      </c>
      <c r="AM79" s="2">
        <v>0</v>
      </c>
      <c r="AN79" s="2">
        <v>209</v>
      </c>
      <c r="AO79" s="2">
        <v>1240</v>
      </c>
      <c r="AP79" s="2">
        <v>197</v>
      </c>
      <c r="AQ79" s="2">
        <v>0</v>
      </c>
      <c r="AR79" s="2">
        <v>535</v>
      </c>
      <c r="AS79" s="2">
        <v>1712</v>
      </c>
      <c r="AT79" s="2">
        <v>267</v>
      </c>
      <c r="AU79" s="2">
        <v>860</v>
      </c>
      <c r="AV79" s="2">
        <v>698</v>
      </c>
      <c r="AW79" s="8">
        <v>79</v>
      </c>
    </row>
    <row r="80" spans="1:49" ht="15" x14ac:dyDescent="0.25">
      <c r="A80" s="210" t="s">
        <v>104</v>
      </c>
      <c r="B80" s="2">
        <v>23363</v>
      </c>
      <c r="C80" s="2">
        <v>2604</v>
      </c>
      <c r="D80" s="2">
        <v>185</v>
      </c>
      <c r="E80" s="2">
        <v>284</v>
      </c>
      <c r="F80" s="2">
        <v>1634</v>
      </c>
      <c r="G80" s="2">
        <v>1094</v>
      </c>
      <c r="H80" s="2">
        <v>632</v>
      </c>
      <c r="I80" s="2">
        <v>8623</v>
      </c>
      <c r="J80" s="2">
        <v>653</v>
      </c>
      <c r="K80" s="2">
        <v>4052</v>
      </c>
      <c r="L80" s="2">
        <v>2033</v>
      </c>
      <c r="M80" s="2"/>
      <c r="N80" s="2"/>
      <c r="O80" s="2">
        <v>1569</v>
      </c>
      <c r="P80" s="2"/>
      <c r="Q80" s="2">
        <v>528</v>
      </c>
      <c r="R80" s="2">
        <v>84</v>
      </c>
      <c r="S80" s="2">
        <v>217</v>
      </c>
      <c r="T80" s="2">
        <v>217</v>
      </c>
      <c r="U80" s="2">
        <v>302</v>
      </c>
      <c r="V80" s="2">
        <v>284</v>
      </c>
      <c r="W80" s="2">
        <v>1198</v>
      </c>
      <c r="X80" s="2">
        <v>876</v>
      </c>
      <c r="Y80" s="2">
        <v>90</v>
      </c>
      <c r="Z80" s="2">
        <v>95</v>
      </c>
      <c r="AA80" s="2">
        <v>114</v>
      </c>
      <c r="AB80" s="2">
        <v>1144</v>
      </c>
      <c r="AC80" s="2">
        <v>0</v>
      </c>
      <c r="AD80" s="2">
        <v>572</v>
      </c>
      <c r="AE80" s="2">
        <v>1634</v>
      </c>
      <c r="AF80" s="2">
        <v>5858</v>
      </c>
      <c r="AG80" s="2">
        <v>436</v>
      </c>
      <c r="AH80" s="2">
        <v>871</v>
      </c>
      <c r="AI80" s="2">
        <v>176</v>
      </c>
      <c r="AJ80" s="2">
        <v>20</v>
      </c>
      <c r="AK80" s="2">
        <v>1258</v>
      </c>
      <c r="AL80" s="2">
        <v>2505</v>
      </c>
      <c r="AM80" s="2">
        <v>0</v>
      </c>
      <c r="AN80" s="2">
        <v>154</v>
      </c>
      <c r="AO80" s="2">
        <v>999</v>
      </c>
      <c r="AP80" s="2">
        <v>185</v>
      </c>
      <c r="AQ80" s="2">
        <v>0</v>
      </c>
      <c r="AR80" s="2">
        <v>470</v>
      </c>
      <c r="AS80" s="2">
        <v>1547</v>
      </c>
      <c r="AT80" s="2">
        <v>220</v>
      </c>
      <c r="AU80" s="2">
        <v>691</v>
      </c>
      <c r="AV80" s="2">
        <v>618</v>
      </c>
      <c r="AW80" s="8">
        <v>80</v>
      </c>
    </row>
    <row r="81" spans="1:49" ht="15" x14ac:dyDescent="0.25">
      <c r="A81" s="210" t="s">
        <v>105</v>
      </c>
      <c r="B81" s="2">
        <v>18365</v>
      </c>
      <c r="C81" s="2">
        <v>2133</v>
      </c>
      <c r="D81" s="2">
        <v>96</v>
      </c>
      <c r="E81" s="2">
        <v>228</v>
      </c>
      <c r="F81" s="2">
        <v>1198</v>
      </c>
      <c r="G81" s="2">
        <v>806</v>
      </c>
      <c r="H81" s="2">
        <v>444</v>
      </c>
      <c r="I81" s="2">
        <v>7014</v>
      </c>
      <c r="J81" s="2">
        <v>502</v>
      </c>
      <c r="K81" s="2">
        <v>3174</v>
      </c>
      <c r="L81" s="2">
        <v>1533</v>
      </c>
      <c r="M81" s="2"/>
      <c r="N81" s="2"/>
      <c r="O81" s="2">
        <v>1237</v>
      </c>
      <c r="P81" s="2"/>
      <c r="Q81" s="2">
        <v>362</v>
      </c>
      <c r="R81" s="2">
        <v>60</v>
      </c>
      <c r="S81" s="2">
        <v>182</v>
      </c>
      <c r="T81" s="2">
        <v>169</v>
      </c>
      <c r="U81" s="2">
        <v>228</v>
      </c>
      <c r="V81" s="2">
        <v>228</v>
      </c>
      <c r="W81" s="2">
        <v>911</v>
      </c>
      <c r="X81" s="2">
        <v>742</v>
      </c>
      <c r="Y81" s="2">
        <v>70</v>
      </c>
      <c r="Z81" s="2">
        <v>86</v>
      </c>
      <c r="AA81" s="2">
        <v>121</v>
      </c>
      <c r="AB81" s="2">
        <v>810</v>
      </c>
      <c r="AC81" s="2">
        <v>0</v>
      </c>
      <c r="AD81" s="2">
        <v>400</v>
      </c>
      <c r="AE81" s="2">
        <v>1198</v>
      </c>
      <c r="AF81" s="2">
        <v>4691</v>
      </c>
      <c r="AG81" s="2">
        <v>333</v>
      </c>
      <c r="AH81" s="2">
        <v>689</v>
      </c>
      <c r="AI81" s="2">
        <v>144</v>
      </c>
      <c r="AJ81" s="2">
        <v>22</v>
      </c>
      <c r="AK81" s="2">
        <v>1009</v>
      </c>
      <c r="AL81" s="2">
        <v>2016</v>
      </c>
      <c r="AM81" s="2">
        <v>0</v>
      </c>
      <c r="AN81" s="2">
        <v>144</v>
      </c>
      <c r="AO81" s="2">
        <v>926</v>
      </c>
      <c r="AP81" s="2">
        <v>96</v>
      </c>
      <c r="AQ81" s="2">
        <v>0</v>
      </c>
      <c r="AR81" s="2">
        <v>382</v>
      </c>
      <c r="AS81" s="2">
        <v>1158</v>
      </c>
      <c r="AT81" s="2">
        <v>178</v>
      </c>
      <c r="AU81" s="2">
        <v>517</v>
      </c>
      <c r="AV81" s="2">
        <v>493</v>
      </c>
      <c r="AW81" s="8">
        <v>81</v>
      </c>
    </row>
    <row r="82" spans="1:49" ht="15" x14ac:dyDescent="0.25">
      <c r="A82" s="210" t="s">
        <v>106</v>
      </c>
      <c r="B82" s="2">
        <v>13854</v>
      </c>
      <c r="C82" s="2">
        <v>1570</v>
      </c>
      <c r="D82" s="2">
        <v>81</v>
      </c>
      <c r="E82" s="2">
        <v>148</v>
      </c>
      <c r="F82" s="2">
        <v>847</v>
      </c>
      <c r="G82" s="2">
        <v>630</v>
      </c>
      <c r="H82" s="2">
        <v>393</v>
      </c>
      <c r="I82" s="2">
        <v>5348</v>
      </c>
      <c r="J82" s="2">
        <v>334</v>
      </c>
      <c r="K82" s="2">
        <v>2337</v>
      </c>
      <c r="L82" s="2">
        <v>1238</v>
      </c>
      <c r="M82" s="2"/>
      <c r="N82" s="2"/>
      <c r="O82" s="2">
        <v>928</v>
      </c>
      <c r="P82" s="2"/>
      <c r="Q82" s="2">
        <v>311</v>
      </c>
      <c r="R82" s="2">
        <v>57</v>
      </c>
      <c r="S82" s="2">
        <v>150</v>
      </c>
      <c r="T82" s="2">
        <v>97</v>
      </c>
      <c r="U82" s="2">
        <v>143</v>
      </c>
      <c r="V82" s="2">
        <v>148</v>
      </c>
      <c r="W82" s="2">
        <v>697</v>
      </c>
      <c r="X82" s="2">
        <v>552</v>
      </c>
      <c r="Y82" s="2">
        <v>43</v>
      </c>
      <c r="Z82" s="2">
        <v>57</v>
      </c>
      <c r="AA82" s="2">
        <v>89</v>
      </c>
      <c r="AB82" s="2">
        <v>691</v>
      </c>
      <c r="AC82" s="2">
        <v>0</v>
      </c>
      <c r="AD82" s="2">
        <v>371</v>
      </c>
      <c r="AE82" s="2">
        <v>847</v>
      </c>
      <c r="AF82" s="2">
        <v>3588</v>
      </c>
      <c r="AG82" s="2">
        <v>237</v>
      </c>
      <c r="AH82" s="2">
        <v>509</v>
      </c>
      <c r="AI82" s="2">
        <v>107</v>
      </c>
      <c r="AJ82" s="2">
        <v>25</v>
      </c>
      <c r="AK82" s="2">
        <v>713</v>
      </c>
      <c r="AL82" s="2">
        <v>1450</v>
      </c>
      <c r="AM82" s="2">
        <v>0</v>
      </c>
      <c r="AN82" s="2">
        <v>81</v>
      </c>
      <c r="AO82" s="2">
        <v>730</v>
      </c>
      <c r="AP82" s="2">
        <v>81</v>
      </c>
      <c r="AQ82" s="2">
        <v>0</v>
      </c>
      <c r="AR82" s="2">
        <v>305</v>
      </c>
      <c r="AS82" s="2">
        <v>887</v>
      </c>
      <c r="AT82" s="2">
        <v>116</v>
      </c>
      <c r="AU82" s="2">
        <v>389</v>
      </c>
      <c r="AV82" s="2">
        <v>383</v>
      </c>
      <c r="AW82" s="8">
        <v>82</v>
      </c>
    </row>
    <row r="83" spans="1:49" ht="15" x14ac:dyDescent="0.25">
      <c r="A83" s="210" t="s">
        <v>107</v>
      </c>
      <c r="B83" s="2">
        <v>8729</v>
      </c>
      <c r="C83" s="2">
        <v>989</v>
      </c>
      <c r="D83" s="2">
        <v>48</v>
      </c>
      <c r="E83" s="2">
        <v>94</v>
      </c>
      <c r="F83" s="2">
        <v>593</v>
      </c>
      <c r="G83" s="2">
        <v>386</v>
      </c>
      <c r="H83" s="2">
        <v>232</v>
      </c>
      <c r="I83" s="2">
        <v>3443</v>
      </c>
      <c r="J83" s="2">
        <v>222</v>
      </c>
      <c r="K83" s="2">
        <v>1369</v>
      </c>
      <c r="L83" s="2">
        <v>763</v>
      </c>
      <c r="M83" s="2"/>
      <c r="N83" s="2"/>
      <c r="O83" s="2">
        <v>590</v>
      </c>
      <c r="P83" s="2"/>
      <c r="Q83" s="2">
        <v>187</v>
      </c>
      <c r="R83" s="2">
        <v>33</v>
      </c>
      <c r="S83" s="2">
        <v>94</v>
      </c>
      <c r="T83" s="2">
        <v>87</v>
      </c>
      <c r="U83" s="2">
        <v>96</v>
      </c>
      <c r="V83" s="2">
        <v>94</v>
      </c>
      <c r="W83" s="2">
        <v>417</v>
      </c>
      <c r="X83" s="2">
        <v>359</v>
      </c>
      <c r="Y83" s="2">
        <v>27</v>
      </c>
      <c r="Z83" s="2">
        <v>33</v>
      </c>
      <c r="AA83" s="2">
        <v>38</v>
      </c>
      <c r="AB83" s="2">
        <v>438</v>
      </c>
      <c r="AC83" s="2">
        <v>0</v>
      </c>
      <c r="AD83" s="2">
        <v>229</v>
      </c>
      <c r="AE83" s="2">
        <v>593</v>
      </c>
      <c r="AF83" s="2">
        <v>2318</v>
      </c>
      <c r="AG83" s="2">
        <v>135</v>
      </c>
      <c r="AH83" s="2">
        <v>342</v>
      </c>
      <c r="AI83" s="2">
        <v>84</v>
      </c>
      <c r="AJ83" s="2">
        <v>12</v>
      </c>
      <c r="AK83" s="2">
        <v>444</v>
      </c>
      <c r="AL83" s="2">
        <v>867</v>
      </c>
      <c r="AM83" s="2">
        <v>0</v>
      </c>
      <c r="AN83" s="2">
        <v>79</v>
      </c>
      <c r="AO83" s="2">
        <v>458</v>
      </c>
      <c r="AP83" s="2">
        <v>48</v>
      </c>
      <c r="AQ83" s="2">
        <v>0</v>
      </c>
      <c r="AR83" s="2">
        <v>186</v>
      </c>
      <c r="AS83" s="2">
        <v>502</v>
      </c>
      <c r="AT83" s="2">
        <v>61</v>
      </c>
      <c r="AU83" s="2">
        <v>260</v>
      </c>
      <c r="AV83" s="2">
        <v>208</v>
      </c>
      <c r="AW83" s="8">
        <v>83</v>
      </c>
    </row>
    <row r="84" spans="1:49" ht="15" x14ac:dyDescent="0.25">
      <c r="A84" s="211" t="s">
        <v>108</v>
      </c>
      <c r="B84" s="2">
        <v>4001</v>
      </c>
      <c r="C84" s="2">
        <v>455</v>
      </c>
      <c r="D84" s="2">
        <v>36</v>
      </c>
      <c r="E84" s="2">
        <v>43</v>
      </c>
      <c r="F84" s="2">
        <v>320</v>
      </c>
      <c r="G84" s="2">
        <v>185</v>
      </c>
      <c r="H84" s="2">
        <v>129</v>
      </c>
      <c r="I84" s="2">
        <v>1496</v>
      </c>
      <c r="J84" s="2">
        <v>113</v>
      </c>
      <c r="K84" s="2">
        <v>595</v>
      </c>
      <c r="L84" s="2">
        <v>352</v>
      </c>
      <c r="M84" s="2"/>
      <c r="N84" s="2"/>
      <c r="O84" s="2">
        <v>277</v>
      </c>
      <c r="P84" s="2"/>
      <c r="Q84" s="2">
        <v>103</v>
      </c>
      <c r="R84" s="2">
        <v>22</v>
      </c>
      <c r="S84" s="2">
        <v>36</v>
      </c>
      <c r="T84" s="2">
        <v>33</v>
      </c>
      <c r="U84" s="2">
        <v>38</v>
      </c>
      <c r="V84" s="2">
        <v>43</v>
      </c>
      <c r="W84" s="2">
        <v>213</v>
      </c>
      <c r="X84" s="2">
        <v>155</v>
      </c>
      <c r="Y84" s="2">
        <v>8</v>
      </c>
      <c r="Z84" s="2">
        <v>11</v>
      </c>
      <c r="AA84" s="2">
        <v>19</v>
      </c>
      <c r="AB84" s="2">
        <v>201</v>
      </c>
      <c r="AC84" s="2">
        <v>0</v>
      </c>
      <c r="AD84" s="2">
        <v>122</v>
      </c>
      <c r="AE84" s="2">
        <v>320</v>
      </c>
      <c r="AF84" s="2">
        <v>993</v>
      </c>
      <c r="AG84" s="2">
        <v>80</v>
      </c>
      <c r="AH84" s="2">
        <v>144</v>
      </c>
      <c r="AI84" s="2">
        <v>39</v>
      </c>
      <c r="AJ84" s="2">
        <v>4</v>
      </c>
      <c r="AK84" s="2">
        <v>199</v>
      </c>
      <c r="AL84" s="2">
        <v>399</v>
      </c>
      <c r="AM84" s="2">
        <v>0</v>
      </c>
      <c r="AN84" s="2">
        <v>28</v>
      </c>
      <c r="AO84" s="2">
        <v>196</v>
      </c>
      <c r="AP84" s="2">
        <v>36</v>
      </c>
      <c r="AQ84" s="2">
        <v>0</v>
      </c>
      <c r="AR84" s="2">
        <v>101</v>
      </c>
      <c r="AS84" s="2">
        <v>196</v>
      </c>
      <c r="AT84" s="2">
        <v>25</v>
      </c>
      <c r="AU84" s="2">
        <v>136</v>
      </c>
      <c r="AV84" s="2">
        <v>101</v>
      </c>
      <c r="AW84" s="8">
        <v>84</v>
      </c>
    </row>
    <row r="85" spans="1:49" ht="15" x14ac:dyDescent="0.25">
      <c r="A85" s="211" t="s">
        <v>109</v>
      </c>
      <c r="B85" s="2">
        <v>1557</v>
      </c>
      <c r="C85" s="2">
        <v>178</v>
      </c>
      <c r="D85" s="2">
        <v>13</v>
      </c>
      <c r="E85" s="2">
        <v>26</v>
      </c>
      <c r="F85" s="2">
        <v>125</v>
      </c>
      <c r="G85" s="2">
        <v>68</v>
      </c>
      <c r="H85" s="2">
        <v>49</v>
      </c>
      <c r="I85" s="2">
        <v>602</v>
      </c>
      <c r="J85" s="2">
        <v>35</v>
      </c>
      <c r="K85" s="2">
        <v>210</v>
      </c>
      <c r="L85" s="2">
        <v>139</v>
      </c>
      <c r="M85" s="2"/>
      <c r="N85" s="2"/>
      <c r="O85" s="2">
        <v>112</v>
      </c>
      <c r="P85" s="2"/>
      <c r="Q85" s="2">
        <v>38</v>
      </c>
      <c r="R85" s="2">
        <v>7</v>
      </c>
      <c r="S85" s="2">
        <v>18</v>
      </c>
      <c r="T85" s="2">
        <v>13</v>
      </c>
      <c r="U85" s="2">
        <v>20</v>
      </c>
      <c r="V85" s="2">
        <v>26</v>
      </c>
      <c r="W85" s="2">
        <v>83</v>
      </c>
      <c r="X85" s="2">
        <v>62</v>
      </c>
      <c r="Y85" s="2">
        <v>7</v>
      </c>
      <c r="Z85" s="2">
        <v>6</v>
      </c>
      <c r="AA85" s="2">
        <v>6</v>
      </c>
      <c r="AB85" s="2">
        <v>80</v>
      </c>
      <c r="AC85" s="2">
        <v>0</v>
      </c>
      <c r="AD85" s="2">
        <v>35</v>
      </c>
      <c r="AE85" s="2">
        <v>125</v>
      </c>
      <c r="AF85" s="2">
        <v>395</v>
      </c>
      <c r="AG85" s="2">
        <v>22</v>
      </c>
      <c r="AH85" s="2">
        <v>51</v>
      </c>
      <c r="AI85" s="2">
        <v>19</v>
      </c>
      <c r="AJ85" s="2">
        <v>4</v>
      </c>
      <c r="AK85" s="2">
        <v>79</v>
      </c>
      <c r="AL85" s="2">
        <v>135</v>
      </c>
      <c r="AM85" s="2">
        <v>0</v>
      </c>
      <c r="AN85" s="2">
        <v>11</v>
      </c>
      <c r="AO85" s="2">
        <v>71</v>
      </c>
      <c r="AP85" s="2">
        <v>13</v>
      </c>
      <c r="AQ85" s="2">
        <v>0</v>
      </c>
      <c r="AR85" s="2">
        <v>37</v>
      </c>
      <c r="AS85" s="2">
        <v>75</v>
      </c>
      <c r="AT85" s="2">
        <v>13</v>
      </c>
      <c r="AU85" s="2">
        <v>72</v>
      </c>
      <c r="AV85" s="2">
        <v>34</v>
      </c>
      <c r="AW85" s="8">
        <v>85</v>
      </c>
    </row>
    <row r="86" spans="1:49" ht="15" x14ac:dyDescent="0.25">
      <c r="A86" s="210" t="s">
        <v>264</v>
      </c>
      <c r="B86" s="2">
        <v>7441</v>
      </c>
      <c r="C86" s="214">
        <v>704</v>
      </c>
      <c r="D86" s="214">
        <v>64</v>
      </c>
      <c r="E86" s="214">
        <v>85</v>
      </c>
      <c r="F86" s="214">
        <v>519</v>
      </c>
      <c r="G86" s="214">
        <v>340</v>
      </c>
      <c r="H86" s="214">
        <v>304</v>
      </c>
      <c r="I86" s="214">
        <v>2812</v>
      </c>
      <c r="J86" s="214">
        <v>189</v>
      </c>
      <c r="K86" s="214">
        <v>1041</v>
      </c>
      <c r="L86" s="214">
        <v>828</v>
      </c>
      <c r="M86" s="215"/>
      <c r="N86" s="215"/>
      <c r="O86" s="214">
        <v>555</v>
      </c>
      <c r="P86" s="215"/>
      <c r="Q86" s="214">
        <v>265</v>
      </c>
      <c r="R86" s="214">
        <v>33</v>
      </c>
      <c r="S86" s="214">
        <v>71</v>
      </c>
      <c r="T86" s="214">
        <v>56</v>
      </c>
      <c r="U86" s="214">
        <v>113</v>
      </c>
      <c r="V86" s="214">
        <v>85</v>
      </c>
      <c r="W86" s="214">
        <v>418</v>
      </c>
      <c r="X86" s="214">
        <v>242</v>
      </c>
      <c r="Y86" s="214">
        <v>28</v>
      </c>
      <c r="Z86" s="214">
        <v>35</v>
      </c>
      <c r="AA86" s="214">
        <v>43</v>
      </c>
      <c r="AB86" s="214">
        <v>529</v>
      </c>
      <c r="AC86" s="214">
        <v>0</v>
      </c>
      <c r="AD86" s="214">
        <v>175</v>
      </c>
      <c r="AE86" s="214">
        <v>519</v>
      </c>
      <c r="AF86" s="214">
        <v>1991</v>
      </c>
      <c r="AG86" s="214">
        <v>133</v>
      </c>
      <c r="AH86" s="214">
        <v>170</v>
      </c>
      <c r="AI86" s="214">
        <v>73</v>
      </c>
      <c r="AJ86" s="214">
        <v>6</v>
      </c>
      <c r="AK86" s="214">
        <v>346</v>
      </c>
      <c r="AL86" s="214">
        <v>649</v>
      </c>
      <c r="AM86" s="214">
        <v>0</v>
      </c>
      <c r="AN86" s="214">
        <v>66</v>
      </c>
      <c r="AO86" s="214">
        <v>336</v>
      </c>
      <c r="AP86" s="214">
        <v>64</v>
      </c>
      <c r="AQ86" s="214">
        <v>0</v>
      </c>
      <c r="AR86" s="214">
        <v>116</v>
      </c>
      <c r="AS86" s="214">
        <v>392</v>
      </c>
      <c r="AT86" s="214">
        <v>52</v>
      </c>
      <c r="AU86" s="214">
        <v>244</v>
      </c>
      <c r="AV86" s="214">
        <v>191</v>
      </c>
      <c r="AW86" s="8">
        <v>86</v>
      </c>
    </row>
    <row r="87" spans="1:49" ht="15" x14ac:dyDescent="0.25">
      <c r="A87" s="210" t="s">
        <v>111</v>
      </c>
      <c r="B87" s="2">
        <v>28152</v>
      </c>
      <c r="C87" s="214">
        <v>2637</v>
      </c>
      <c r="D87" s="214">
        <v>212</v>
      </c>
      <c r="E87" s="214">
        <v>319</v>
      </c>
      <c r="F87" s="214">
        <v>1836</v>
      </c>
      <c r="G87" s="214">
        <v>1183</v>
      </c>
      <c r="H87" s="214">
        <v>1054</v>
      </c>
      <c r="I87" s="214">
        <v>10584</v>
      </c>
      <c r="J87" s="214">
        <v>755</v>
      </c>
      <c r="K87" s="214">
        <v>4294</v>
      </c>
      <c r="L87" s="214">
        <v>3315</v>
      </c>
      <c r="M87" s="215"/>
      <c r="N87" s="215"/>
      <c r="O87" s="214">
        <v>1963</v>
      </c>
      <c r="P87" s="215"/>
      <c r="Q87" s="214">
        <v>888</v>
      </c>
      <c r="R87" s="214">
        <v>144</v>
      </c>
      <c r="S87" s="214">
        <v>297</v>
      </c>
      <c r="T87" s="214">
        <v>205</v>
      </c>
      <c r="U87" s="214">
        <v>369</v>
      </c>
      <c r="V87" s="214">
        <v>319</v>
      </c>
      <c r="W87" s="214">
        <v>1411</v>
      </c>
      <c r="X87" s="214">
        <v>862</v>
      </c>
      <c r="Y87" s="214">
        <v>153</v>
      </c>
      <c r="Z87" s="214">
        <v>138</v>
      </c>
      <c r="AA87" s="214">
        <v>189</v>
      </c>
      <c r="AB87" s="214">
        <v>2147</v>
      </c>
      <c r="AC87" s="214">
        <v>0</v>
      </c>
      <c r="AD87" s="214">
        <v>609</v>
      </c>
      <c r="AE87" s="214">
        <v>1836</v>
      </c>
      <c r="AF87" s="214">
        <v>7312</v>
      </c>
      <c r="AG87" s="214">
        <v>550</v>
      </c>
      <c r="AH87" s="214">
        <v>727</v>
      </c>
      <c r="AI87" s="214">
        <v>246</v>
      </c>
      <c r="AJ87" s="214">
        <v>22</v>
      </c>
      <c r="AK87" s="214">
        <v>1280</v>
      </c>
      <c r="AL87" s="214">
        <v>2788</v>
      </c>
      <c r="AM87" s="214">
        <v>0</v>
      </c>
      <c r="AN87" s="214">
        <v>255</v>
      </c>
      <c r="AO87" s="214">
        <v>1265</v>
      </c>
      <c r="AP87" s="214">
        <v>212</v>
      </c>
      <c r="AQ87" s="214">
        <v>0</v>
      </c>
      <c r="AR87" s="214">
        <v>495</v>
      </c>
      <c r="AS87" s="214">
        <v>1506</v>
      </c>
      <c r="AT87" s="214">
        <v>205</v>
      </c>
      <c r="AU87" s="214">
        <v>938</v>
      </c>
      <c r="AV87" s="214">
        <v>784</v>
      </c>
      <c r="AW87" s="8">
        <v>87</v>
      </c>
    </row>
    <row r="88" spans="1:49" ht="15" x14ac:dyDescent="0.25">
      <c r="A88" s="210" t="s">
        <v>112</v>
      </c>
      <c r="B88" s="2">
        <v>30018</v>
      </c>
      <c r="C88" s="2">
        <v>2941</v>
      </c>
      <c r="D88" s="2">
        <v>200</v>
      </c>
      <c r="E88" s="2">
        <v>375</v>
      </c>
      <c r="F88" s="2">
        <v>1963</v>
      </c>
      <c r="G88" s="2">
        <v>1292</v>
      </c>
      <c r="H88" s="2">
        <v>963</v>
      </c>
      <c r="I88" s="2">
        <v>11286</v>
      </c>
      <c r="J88" s="2">
        <v>785</v>
      </c>
      <c r="K88" s="2">
        <v>4954</v>
      </c>
      <c r="L88" s="2">
        <v>3156</v>
      </c>
      <c r="M88" s="2"/>
      <c r="N88" s="2"/>
      <c r="O88" s="2">
        <v>2103</v>
      </c>
      <c r="P88" s="2"/>
      <c r="Q88" s="2">
        <v>841</v>
      </c>
      <c r="R88" s="2">
        <v>97</v>
      </c>
      <c r="S88" s="2">
        <v>296</v>
      </c>
      <c r="T88" s="2">
        <v>219</v>
      </c>
      <c r="U88" s="2">
        <v>389</v>
      </c>
      <c r="V88" s="2">
        <v>375</v>
      </c>
      <c r="W88" s="2">
        <v>1579</v>
      </c>
      <c r="X88" s="2">
        <v>1026</v>
      </c>
      <c r="Y88" s="2">
        <v>142</v>
      </c>
      <c r="Z88" s="2">
        <v>152</v>
      </c>
      <c r="AA88" s="2">
        <v>241</v>
      </c>
      <c r="AB88" s="2">
        <v>1917</v>
      </c>
      <c r="AC88" s="2">
        <v>0</v>
      </c>
      <c r="AD88" s="2">
        <v>625</v>
      </c>
      <c r="AE88" s="2">
        <v>1963</v>
      </c>
      <c r="AF88" s="2">
        <v>7639</v>
      </c>
      <c r="AG88" s="2">
        <v>566</v>
      </c>
      <c r="AH88" s="2">
        <v>887</v>
      </c>
      <c r="AI88" s="2">
        <v>221</v>
      </c>
      <c r="AJ88" s="2">
        <v>25</v>
      </c>
      <c r="AK88" s="2">
        <v>1443</v>
      </c>
      <c r="AL88" s="2">
        <v>3242</v>
      </c>
      <c r="AM88" s="2">
        <v>0</v>
      </c>
      <c r="AN88" s="2">
        <v>228</v>
      </c>
      <c r="AO88" s="2">
        <v>1353</v>
      </c>
      <c r="AP88" s="2">
        <v>200</v>
      </c>
      <c r="AQ88" s="2">
        <v>0</v>
      </c>
      <c r="AR88" s="2">
        <v>472</v>
      </c>
      <c r="AS88" s="2">
        <v>1712</v>
      </c>
      <c r="AT88" s="2">
        <v>278</v>
      </c>
      <c r="AU88" s="2">
        <v>1024</v>
      </c>
      <c r="AV88" s="2">
        <v>866</v>
      </c>
      <c r="AW88" s="8">
        <v>88</v>
      </c>
    </row>
    <row r="89" spans="1:49" ht="15" x14ac:dyDescent="0.25">
      <c r="A89" s="210" t="s">
        <v>113</v>
      </c>
      <c r="B89" s="2">
        <v>29394</v>
      </c>
      <c r="C89" s="2">
        <v>2909</v>
      </c>
      <c r="D89" s="2">
        <v>218</v>
      </c>
      <c r="E89" s="2">
        <v>319</v>
      </c>
      <c r="F89" s="2">
        <v>1912</v>
      </c>
      <c r="G89" s="2">
        <v>1276</v>
      </c>
      <c r="H89" s="2">
        <v>902</v>
      </c>
      <c r="I89" s="2">
        <v>11050</v>
      </c>
      <c r="J89" s="2">
        <v>770</v>
      </c>
      <c r="K89" s="2">
        <v>4930</v>
      </c>
      <c r="L89" s="2">
        <v>3053</v>
      </c>
      <c r="M89" s="2"/>
      <c r="N89" s="2"/>
      <c r="O89" s="2">
        <v>2055</v>
      </c>
      <c r="P89" s="2"/>
      <c r="Q89" s="2">
        <v>778</v>
      </c>
      <c r="R89" s="2">
        <v>87</v>
      </c>
      <c r="S89" s="2">
        <v>328</v>
      </c>
      <c r="T89" s="2">
        <v>191</v>
      </c>
      <c r="U89" s="2">
        <v>377</v>
      </c>
      <c r="V89" s="2">
        <v>319</v>
      </c>
      <c r="W89" s="2">
        <v>1497</v>
      </c>
      <c r="X89" s="2">
        <v>975</v>
      </c>
      <c r="Y89" s="2">
        <v>127</v>
      </c>
      <c r="Z89" s="2">
        <v>160</v>
      </c>
      <c r="AA89" s="2">
        <v>213</v>
      </c>
      <c r="AB89" s="2">
        <v>1806</v>
      </c>
      <c r="AC89" s="2">
        <v>0</v>
      </c>
      <c r="AD89" s="2">
        <v>622</v>
      </c>
      <c r="AE89" s="2">
        <v>1912</v>
      </c>
      <c r="AF89" s="2">
        <v>7571</v>
      </c>
      <c r="AG89" s="2">
        <v>579</v>
      </c>
      <c r="AH89" s="2">
        <v>831</v>
      </c>
      <c r="AI89" s="2">
        <v>256</v>
      </c>
      <c r="AJ89" s="2">
        <v>37</v>
      </c>
      <c r="AK89" s="2">
        <v>1438</v>
      </c>
      <c r="AL89" s="2">
        <v>3246</v>
      </c>
      <c r="AM89" s="2">
        <v>0</v>
      </c>
      <c r="AN89" s="2">
        <v>230</v>
      </c>
      <c r="AO89" s="2">
        <v>1332</v>
      </c>
      <c r="AP89" s="2">
        <v>218</v>
      </c>
      <c r="AQ89" s="2">
        <v>0</v>
      </c>
      <c r="AR89" s="2">
        <v>496</v>
      </c>
      <c r="AS89" s="2">
        <v>1684</v>
      </c>
      <c r="AT89" s="2">
        <v>277</v>
      </c>
      <c r="AU89" s="2">
        <v>976</v>
      </c>
      <c r="AV89" s="2">
        <v>831</v>
      </c>
      <c r="AW89" s="8">
        <v>89</v>
      </c>
    </row>
    <row r="90" spans="1:49" ht="15" x14ac:dyDescent="0.25">
      <c r="A90" s="210" t="s">
        <v>114</v>
      </c>
      <c r="B90" s="2">
        <v>33041</v>
      </c>
      <c r="C90" s="2">
        <v>3557</v>
      </c>
      <c r="D90" s="2">
        <v>215</v>
      </c>
      <c r="E90" s="2">
        <v>366</v>
      </c>
      <c r="F90" s="2">
        <v>2172</v>
      </c>
      <c r="G90" s="2">
        <v>1462</v>
      </c>
      <c r="H90" s="2">
        <v>1035</v>
      </c>
      <c r="I90" s="2">
        <v>12420</v>
      </c>
      <c r="J90" s="2">
        <v>843</v>
      </c>
      <c r="K90" s="2">
        <v>5382</v>
      </c>
      <c r="L90" s="2">
        <v>3295</v>
      </c>
      <c r="M90" s="2"/>
      <c r="N90" s="2"/>
      <c r="O90" s="2">
        <v>2294</v>
      </c>
      <c r="P90" s="2"/>
      <c r="Q90" s="2">
        <v>876</v>
      </c>
      <c r="R90" s="2">
        <v>124</v>
      </c>
      <c r="S90" s="2">
        <v>358</v>
      </c>
      <c r="T90" s="2">
        <v>240</v>
      </c>
      <c r="U90" s="2">
        <v>458</v>
      </c>
      <c r="V90" s="2">
        <v>366</v>
      </c>
      <c r="W90" s="2">
        <v>1660</v>
      </c>
      <c r="X90" s="2">
        <v>1205</v>
      </c>
      <c r="Y90" s="2">
        <v>145</v>
      </c>
      <c r="Z90" s="2">
        <v>193</v>
      </c>
      <c r="AA90" s="2">
        <v>242</v>
      </c>
      <c r="AB90" s="2">
        <v>1905</v>
      </c>
      <c r="AC90" s="2">
        <v>0</v>
      </c>
      <c r="AD90" s="2">
        <v>673</v>
      </c>
      <c r="AE90" s="2">
        <v>2172</v>
      </c>
      <c r="AF90" s="2">
        <v>8475</v>
      </c>
      <c r="AG90" s="2">
        <v>603</v>
      </c>
      <c r="AH90" s="2">
        <v>1040</v>
      </c>
      <c r="AI90" s="2">
        <v>292</v>
      </c>
      <c r="AJ90" s="2">
        <v>35</v>
      </c>
      <c r="AK90" s="2">
        <v>1726</v>
      </c>
      <c r="AL90" s="2">
        <v>3526</v>
      </c>
      <c r="AM90" s="2">
        <v>0</v>
      </c>
      <c r="AN90" s="2">
        <v>276</v>
      </c>
      <c r="AO90" s="2">
        <v>1435</v>
      </c>
      <c r="AP90" s="2">
        <v>215</v>
      </c>
      <c r="AQ90" s="2">
        <v>0</v>
      </c>
      <c r="AR90" s="2">
        <v>626</v>
      </c>
      <c r="AS90" s="2">
        <v>1856</v>
      </c>
      <c r="AT90" s="2">
        <v>331</v>
      </c>
      <c r="AU90" s="2">
        <v>1083</v>
      </c>
      <c r="AV90" s="2">
        <v>905</v>
      </c>
      <c r="AW90" s="8">
        <v>90</v>
      </c>
    </row>
    <row r="91" spans="1:49" ht="15" x14ac:dyDescent="0.25">
      <c r="A91" s="210" t="s">
        <v>115</v>
      </c>
      <c r="B91" s="2">
        <v>41964</v>
      </c>
      <c r="C91" s="2">
        <v>3863</v>
      </c>
      <c r="D91" s="2">
        <v>245</v>
      </c>
      <c r="E91" s="2">
        <v>515</v>
      </c>
      <c r="F91" s="2">
        <v>2428</v>
      </c>
      <c r="G91" s="2">
        <v>1861</v>
      </c>
      <c r="H91" s="2">
        <v>1765</v>
      </c>
      <c r="I91" s="2">
        <v>16949</v>
      </c>
      <c r="J91" s="2">
        <v>991</v>
      </c>
      <c r="K91" s="2">
        <v>5836</v>
      </c>
      <c r="L91" s="2">
        <v>4277</v>
      </c>
      <c r="M91" s="2"/>
      <c r="N91" s="2"/>
      <c r="O91" s="2">
        <v>3234</v>
      </c>
      <c r="P91" s="2"/>
      <c r="Q91" s="2">
        <v>1506</v>
      </c>
      <c r="R91" s="2">
        <v>216</v>
      </c>
      <c r="S91" s="2">
        <v>400</v>
      </c>
      <c r="T91" s="2">
        <v>239</v>
      </c>
      <c r="U91" s="2">
        <v>499</v>
      </c>
      <c r="V91" s="2">
        <v>515</v>
      </c>
      <c r="W91" s="2">
        <v>2459</v>
      </c>
      <c r="X91" s="2">
        <v>1282</v>
      </c>
      <c r="Y91" s="2">
        <v>149</v>
      </c>
      <c r="Z91" s="2">
        <v>173</v>
      </c>
      <c r="AA91" s="2">
        <v>270</v>
      </c>
      <c r="AB91" s="2">
        <v>2784</v>
      </c>
      <c r="AC91" s="2">
        <v>0</v>
      </c>
      <c r="AD91" s="2">
        <v>914</v>
      </c>
      <c r="AE91" s="2">
        <v>2428</v>
      </c>
      <c r="AF91" s="2">
        <v>12147</v>
      </c>
      <c r="AG91" s="2">
        <v>752</v>
      </c>
      <c r="AH91" s="2">
        <v>1214</v>
      </c>
      <c r="AI91" s="2">
        <v>340</v>
      </c>
      <c r="AJ91" s="2">
        <v>43</v>
      </c>
      <c r="AK91" s="2">
        <v>1807</v>
      </c>
      <c r="AL91" s="2">
        <v>3841</v>
      </c>
      <c r="AM91" s="2">
        <v>0</v>
      </c>
      <c r="AN91" s="2">
        <v>375</v>
      </c>
      <c r="AO91" s="2">
        <v>1881</v>
      </c>
      <c r="AP91" s="2">
        <v>245</v>
      </c>
      <c r="AQ91" s="2">
        <v>0</v>
      </c>
      <c r="AR91" s="2">
        <v>774</v>
      </c>
      <c r="AS91" s="2">
        <v>1995</v>
      </c>
      <c r="AT91" s="2">
        <v>448</v>
      </c>
      <c r="AU91" s="2">
        <v>1288</v>
      </c>
      <c r="AV91" s="2">
        <v>980</v>
      </c>
      <c r="AW91" s="8">
        <v>91</v>
      </c>
    </row>
    <row r="92" spans="1:49" ht="15" x14ac:dyDescent="0.25">
      <c r="A92" s="210" t="s">
        <v>116</v>
      </c>
      <c r="B92" s="2">
        <v>43616</v>
      </c>
      <c r="C92" s="2">
        <v>3720</v>
      </c>
      <c r="D92" s="2">
        <v>247</v>
      </c>
      <c r="E92" s="2">
        <v>408</v>
      </c>
      <c r="F92" s="2">
        <v>2510</v>
      </c>
      <c r="G92" s="2">
        <v>1672</v>
      </c>
      <c r="H92" s="2">
        <v>1773</v>
      </c>
      <c r="I92" s="2">
        <v>17673</v>
      </c>
      <c r="J92" s="2">
        <v>1077</v>
      </c>
      <c r="K92" s="2">
        <v>6455</v>
      </c>
      <c r="L92" s="2">
        <v>4808</v>
      </c>
      <c r="M92" s="2"/>
      <c r="N92" s="2"/>
      <c r="O92" s="2">
        <v>3273</v>
      </c>
      <c r="P92" s="2"/>
      <c r="Q92" s="2">
        <v>1521</v>
      </c>
      <c r="R92" s="2">
        <v>227</v>
      </c>
      <c r="S92" s="2">
        <v>448</v>
      </c>
      <c r="T92" s="2">
        <v>256</v>
      </c>
      <c r="U92" s="2">
        <v>484</v>
      </c>
      <c r="V92" s="2">
        <v>408</v>
      </c>
      <c r="W92" s="2">
        <v>2405</v>
      </c>
      <c r="X92" s="2">
        <v>1313</v>
      </c>
      <c r="Y92" s="2">
        <v>151</v>
      </c>
      <c r="Z92" s="2">
        <v>161</v>
      </c>
      <c r="AA92" s="2">
        <v>247</v>
      </c>
      <c r="AB92" s="2">
        <v>3210</v>
      </c>
      <c r="AC92" s="2">
        <v>0</v>
      </c>
      <c r="AD92" s="2">
        <v>832</v>
      </c>
      <c r="AE92" s="2">
        <v>2510</v>
      </c>
      <c r="AF92" s="2">
        <v>12734</v>
      </c>
      <c r="AG92" s="2">
        <v>821</v>
      </c>
      <c r="AH92" s="2">
        <v>1222</v>
      </c>
      <c r="AI92" s="2">
        <v>301</v>
      </c>
      <c r="AJ92" s="2">
        <v>25</v>
      </c>
      <c r="AK92" s="2">
        <v>1641</v>
      </c>
      <c r="AL92" s="2">
        <v>4162</v>
      </c>
      <c r="AM92" s="2">
        <v>0</v>
      </c>
      <c r="AN92" s="2">
        <v>420</v>
      </c>
      <c r="AO92" s="2">
        <v>1995</v>
      </c>
      <c r="AP92" s="2">
        <v>247</v>
      </c>
      <c r="AQ92" s="2">
        <v>0</v>
      </c>
      <c r="AR92" s="2">
        <v>766</v>
      </c>
      <c r="AS92" s="2">
        <v>2293</v>
      </c>
      <c r="AT92" s="2">
        <v>356</v>
      </c>
      <c r="AU92" s="2">
        <v>1324</v>
      </c>
      <c r="AV92" s="2">
        <v>1136</v>
      </c>
      <c r="AW92" s="8">
        <v>92</v>
      </c>
    </row>
    <row r="93" spans="1:49" ht="15" x14ac:dyDescent="0.25">
      <c r="A93" s="210" t="s">
        <v>117</v>
      </c>
      <c r="B93" s="2">
        <v>39128</v>
      </c>
      <c r="C93" s="2">
        <v>3276</v>
      </c>
      <c r="D93" s="2">
        <v>219</v>
      </c>
      <c r="E93" s="2">
        <v>415</v>
      </c>
      <c r="F93" s="2">
        <v>2243</v>
      </c>
      <c r="G93" s="2">
        <v>1527</v>
      </c>
      <c r="H93" s="2">
        <v>1422</v>
      </c>
      <c r="I93" s="2">
        <v>15870</v>
      </c>
      <c r="J93" s="2">
        <v>927</v>
      </c>
      <c r="K93" s="2">
        <v>5960</v>
      </c>
      <c r="L93" s="2">
        <v>4469</v>
      </c>
      <c r="M93" s="2"/>
      <c r="N93" s="2"/>
      <c r="O93" s="2">
        <v>2800</v>
      </c>
      <c r="P93" s="2"/>
      <c r="Q93" s="2">
        <v>1232</v>
      </c>
      <c r="R93" s="2">
        <v>165</v>
      </c>
      <c r="S93" s="2">
        <v>417</v>
      </c>
      <c r="T93" s="2">
        <v>203</v>
      </c>
      <c r="U93" s="2">
        <v>452</v>
      </c>
      <c r="V93" s="2">
        <v>415</v>
      </c>
      <c r="W93" s="2">
        <v>2037</v>
      </c>
      <c r="X93" s="2">
        <v>1096</v>
      </c>
      <c r="Y93" s="2">
        <v>152</v>
      </c>
      <c r="Z93" s="2">
        <v>176</v>
      </c>
      <c r="AA93" s="2">
        <v>271</v>
      </c>
      <c r="AB93" s="2">
        <v>3006</v>
      </c>
      <c r="AC93" s="2">
        <v>0</v>
      </c>
      <c r="AD93" s="2">
        <v>788</v>
      </c>
      <c r="AE93" s="2">
        <v>2243</v>
      </c>
      <c r="AF93" s="2">
        <v>11278</v>
      </c>
      <c r="AG93" s="2">
        <v>724</v>
      </c>
      <c r="AH93" s="2">
        <v>1088</v>
      </c>
      <c r="AI93" s="2">
        <v>288</v>
      </c>
      <c r="AJ93" s="2">
        <v>25</v>
      </c>
      <c r="AK93" s="2">
        <v>1587</v>
      </c>
      <c r="AL93" s="2">
        <v>3720</v>
      </c>
      <c r="AM93" s="2">
        <v>0</v>
      </c>
      <c r="AN93" s="2">
        <v>346</v>
      </c>
      <c r="AO93" s="2">
        <v>1877</v>
      </c>
      <c r="AP93" s="2">
        <v>219</v>
      </c>
      <c r="AQ93" s="2">
        <v>0</v>
      </c>
      <c r="AR93" s="2">
        <v>593</v>
      </c>
      <c r="AS93" s="2">
        <v>2240</v>
      </c>
      <c r="AT93" s="2">
        <v>287</v>
      </c>
      <c r="AU93" s="2">
        <v>1204</v>
      </c>
      <c r="AV93" s="2">
        <v>999</v>
      </c>
      <c r="AW93" s="8">
        <v>93</v>
      </c>
    </row>
    <row r="94" spans="1:49" ht="15" x14ac:dyDescent="0.25">
      <c r="A94" s="210" t="s">
        <v>118</v>
      </c>
      <c r="B94" s="2">
        <v>33576</v>
      </c>
      <c r="C94" s="2">
        <v>3212</v>
      </c>
      <c r="D94" s="2">
        <v>225</v>
      </c>
      <c r="E94" s="2">
        <v>323</v>
      </c>
      <c r="F94" s="2">
        <v>1932</v>
      </c>
      <c r="G94" s="2">
        <v>1472</v>
      </c>
      <c r="H94" s="2">
        <v>1209</v>
      </c>
      <c r="I94" s="2">
        <v>13183</v>
      </c>
      <c r="J94" s="2">
        <v>817</v>
      </c>
      <c r="K94" s="2">
        <v>5454</v>
      </c>
      <c r="L94" s="2">
        <v>3568</v>
      </c>
      <c r="M94" s="2"/>
      <c r="N94" s="2"/>
      <c r="O94" s="2">
        <v>2181</v>
      </c>
      <c r="P94" s="2"/>
      <c r="Q94" s="2">
        <v>1050</v>
      </c>
      <c r="R94" s="2">
        <v>133</v>
      </c>
      <c r="S94" s="2">
        <v>300</v>
      </c>
      <c r="T94" s="2">
        <v>210</v>
      </c>
      <c r="U94" s="2">
        <v>452</v>
      </c>
      <c r="V94" s="2">
        <v>323</v>
      </c>
      <c r="W94" s="2">
        <v>1610</v>
      </c>
      <c r="X94" s="2">
        <v>1081</v>
      </c>
      <c r="Y94" s="2">
        <v>135</v>
      </c>
      <c r="Z94" s="2">
        <v>165</v>
      </c>
      <c r="AA94" s="2">
        <v>227</v>
      </c>
      <c r="AB94" s="2">
        <v>2230</v>
      </c>
      <c r="AC94" s="2">
        <v>0</v>
      </c>
      <c r="AD94" s="2">
        <v>731</v>
      </c>
      <c r="AE94" s="2">
        <v>1932</v>
      </c>
      <c r="AF94" s="2">
        <v>9236</v>
      </c>
      <c r="AG94" s="2">
        <v>607</v>
      </c>
      <c r="AH94" s="2">
        <v>989</v>
      </c>
      <c r="AI94" s="2">
        <v>264</v>
      </c>
      <c r="AJ94" s="2">
        <v>26</v>
      </c>
      <c r="AK94" s="2">
        <v>1587</v>
      </c>
      <c r="AL94" s="2">
        <v>3454</v>
      </c>
      <c r="AM94" s="2">
        <v>0</v>
      </c>
      <c r="AN94" s="2">
        <v>271</v>
      </c>
      <c r="AO94" s="2">
        <v>1521</v>
      </c>
      <c r="AP94" s="2">
        <v>225</v>
      </c>
      <c r="AQ94" s="2">
        <v>0</v>
      </c>
      <c r="AR94" s="2">
        <v>544</v>
      </c>
      <c r="AS94" s="2">
        <v>2000</v>
      </c>
      <c r="AT94" s="2">
        <v>289</v>
      </c>
      <c r="AU94" s="2">
        <v>1075</v>
      </c>
      <c r="AV94" s="2">
        <v>909</v>
      </c>
      <c r="AW94" s="8">
        <v>94</v>
      </c>
    </row>
    <row r="95" spans="1:49" ht="15" x14ac:dyDescent="0.25">
      <c r="A95" s="210" t="s">
        <v>119</v>
      </c>
      <c r="B95" s="2">
        <v>39423</v>
      </c>
      <c r="C95" s="2">
        <v>3943</v>
      </c>
      <c r="D95" s="2">
        <v>230</v>
      </c>
      <c r="E95" s="2">
        <v>385</v>
      </c>
      <c r="F95" s="2">
        <v>2513</v>
      </c>
      <c r="G95" s="2">
        <v>1654</v>
      </c>
      <c r="H95" s="2">
        <v>1217</v>
      </c>
      <c r="I95" s="2">
        <v>15931</v>
      </c>
      <c r="J95" s="2">
        <v>960</v>
      </c>
      <c r="K95" s="2">
        <v>6422</v>
      </c>
      <c r="L95" s="2">
        <v>3772</v>
      </c>
      <c r="M95" s="2"/>
      <c r="N95" s="2"/>
      <c r="O95" s="2">
        <v>2396</v>
      </c>
      <c r="P95" s="2"/>
      <c r="Q95" s="2">
        <v>1038</v>
      </c>
      <c r="R95" s="2">
        <v>143</v>
      </c>
      <c r="S95" s="2">
        <v>357</v>
      </c>
      <c r="T95" s="2">
        <v>263</v>
      </c>
      <c r="U95" s="2">
        <v>504</v>
      </c>
      <c r="V95" s="2">
        <v>385</v>
      </c>
      <c r="W95" s="2">
        <v>1755</v>
      </c>
      <c r="X95" s="2">
        <v>1374</v>
      </c>
      <c r="Y95" s="2">
        <v>168</v>
      </c>
      <c r="Z95" s="2">
        <v>169</v>
      </c>
      <c r="AA95" s="2">
        <v>272</v>
      </c>
      <c r="AB95" s="2">
        <v>2309</v>
      </c>
      <c r="AC95" s="2">
        <v>0</v>
      </c>
      <c r="AD95" s="2">
        <v>784</v>
      </c>
      <c r="AE95" s="2">
        <v>2513</v>
      </c>
      <c r="AF95" s="2">
        <v>10906</v>
      </c>
      <c r="AG95" s="2">
        <v>697</v>
      </c>
      <c r="AH95" s="2">
        <v>1358</v>
      </c>
      <c r="AI95" s="2">
        <v>314</v>
      </c>
      <c r="AJ95" s="2">
        <v>36</v>
      </c>
      <c r="AK95" s="2">
        <v>1881</v>
      </c>
      <c r="AL95" s="2">
        <v>4181</v>
      </c>
      <c r="AM95" s="2">
        <v>0</v>
      </c>
      <c r="AN95" s="2">
        <v>284</v>
      </c>
      <c r="AO95" s="2">
        <v>1937</v>
      </c>
      <c r="AP95" s="2">
        <v>230</v>
      </c>
      <c r="AQ95" s="2">
        <v>0</v>
      </c>
      <c r="AR95" s="2">
        <v>688</v>
      </c>
      <c r="AS95" s="2">
        <v>2241</v>
      </c>
      <c r="AT95" s="2">
        <v>366</v>
      </c>
      <c r="AU95" s="2">
        <v>1290</v>
      </c>
      <c r="AV95" s="2">
        <v>980</v>
      </c>
      <c r="AW95" s="8">
        <v>95</v>
      </c>
    </row>
    <row r="96" spans="1:49" ht="15" x14ac:dyDescent="0.25">
      <c r="A96" s="210" t="s">
        <v>120</v>
      </c>
      <c r="B96" s="2">
        <v>40563</v>
      </c>
      <c r="C96" s="2">
        <v>4178</v>
      </c>
      <c r="D96" s="2">
        <v>214</v>
      </c>
      <c r="E96" s="2">
        <v>432</v>
      </c>
      <c r="F96" s="2">
        <v>2589</v>
      </c>
      <c r="G96" s="2">
        <v>1738</v>
      </c>
      <c r="H96" s="2">
        <v>1224</v>
      </c>
      <c r="I96" s="2">
        <v>16547</v>
      </c>
      <c r="J96" s="2">
        <v>972</v>
      </c>
      <c r="K96" s="2">
        <v>6529</v>
      </c>
      <c r="L96" s="2">
        <v>3631</v>
      </c>
      <c r="M96" s="2"/>
      <c r="N96" s="2"/>
      <c r="O96" s="2">
        <v>2509</v>
      </c>
      <c r="P96" s="2"/>
      <c r="Q96" s="2">
        <v>1020</v>
      </c>
      <c r="R96" s="2">
        <v>161</v>
      </c>
      <c r="S96" s="2">
        <v>339</v>
      </c>
      <c r="T96" s="2">
        <v>261</v>
      </c>
      <c r="U96" s="2">
        <v>521</v>
      </c>
      <c r="V96" s="2">
        <v>432</v>
      </c>
      <c r="W96" s="2">
        <v>1872</v>
      </c>
      <c r="X96" s="2">
        <v>1490</v>
      </c>
      <c r="Y96" s="2">
        <v>187</v>
      </c>
      <c r="Z96" s="2">
        <v>212</v>
      </c>
      <c r="AA96" s="2">
        <v>295</v>
      </c>
      <c r="AB96" s="2">
        <v>2109</v>
      </c>
      <c r="AC96" s="2">
        <v>0</v>
      </c>
      <c r="AD96" s="2">
        <v>856</v>
      </c>
      <c r="AE96" s="2">
        <v>2589</v>
      </c>
      <c r="AF96" s="2">
        <v>11376</v>
      </c>
      <c r="AG96" s="2">
        <v>711</v>
      </c>
      <c r="AH96" s="2">
        <v>1378</v>
      </c>
      <c r="AI96" s="2">
        <v>307</v>
      </c>
      <c r="AJ96" s="2">
        <v>43</v>
      </c>
      <c r="AK96" s="2">
        <v>2065</v>
      </c>
      <c r="AL96" s="2">
        <v>4208</v>
      </c>
      <c r="AM96" s="2">
        <v>0</v>
      </c>
      <c r="AN96" s="2">
        <v>298</v>
      </c>
      <c r="AO96" s="2">
        <v>1915</v>
      </c>
      <c r="AP96" s="2">
        <v>214</v>
      </c>
      <c r="AQ96" s="2">
        <v>0</v>
      </c>
      <c r="AR96" s="2">
        <v>623</v>
      </c>
      <c r="AS96" s="2">
        <v>2321</v>
      </c>
      <c r="AT96" s="2">
        <v>361</v>
      </c>
      <c r="AU96" s="2">
        <v>1396</v>
      </c>
      <c r="AV96" s="2">
        <v>1003</v>
      </c>
      <c r="AW96" s="8">
        <v>96</v>
      </c>
    </row>
    <row r="97" spans="1:49" ht="15" x14ac:dyDescent="0.25">
      <c r="A97" s="210" t="s">
        <v>121</v>
      </c>
      <c r="B97" s="2">
        <v>37487</v>
      </c>
      <c r="C97" s="2">
        <v>3817</v>
      </c>
      <c r="D97" s="2">
        <v>202</v>
      </c>
      <c r="E97" s="2">
        <v>368</v>
      </c>
      <c r="F97" s="2">
        <v>2291</v>
      </c>
      <c r="G97" s="2">
        <v>1588</v>
      </c>
      <c r="H97" s="2">
        <v>1101</v>
      </c>
      <c r="I97" s="2">
        <v>15201</v>
      </c>
      <c r="J97" s="2">
        <v>928</v>
      </c>
      <c r="K97" s="2">
        <v>6024</v>
      </c>
      <c r="L97" s="2">
        <v>3496</v>
      </c>
      <c r="M97" s="2"/>
      <c r="N97" s="2"/>
      <c r="O97" s="2">
        <v>2471</v>
      </c>
      <c r="P97" s="2"/>
      <c r="Q97" s="2">
        <v>920</v>
      </c>
      <c r="R97" s="2">
        <v>149</v>
      </c>
      <c r="S97" s="2">
        <v>381</v>
      </c>
      <c r="T97" s="2">
        <v>275</v>
      </c>
      <c r="U97" s="2">
        <v>470</v>
      </c>
      <c r="V97" s="2">
        <v>368</v>
      </c>
      <c r="W97" s="2">
        <v>1838</v>
      </c>
      <c r="X97" s="2">
        <v>1271</v>
      </c>
      <c r="Y97" s="2">
        <v>172</v>
      </c>
      <c r="Z97" s="2">
        <v>189</v>
      </c>
      <c r="AA97" s="2">
        <v>250</v>
      </c>
      <c r="AB97" s="2">
        <v>2090</v>
      </c>
      <c r="AC97" s="2">
        <v>0</v>
      </c>
      <c r="AD97" s="2">
        <v>789</v>
      </c>
      <c r="AE97" s="2">
        <v>2291</v>
      </c>
      <c r="AF97" s="2">
        <v>10386</v>
      </c>
      <c r="AG97" s="2">
        <v>653</v>
      </c>
      <c r="AH97" s="2">
        <v>1321</v>
      </c>
      <c r="AI97" s="2">
        <v>309</v>
      </c>
      <c r="AJ97" s="2">
        <v>32</v>
      </c>
      <c r="AK97" s="2">
        <v>1887</v>
      </c>
      <c r="AL97" s="2">
        <v>3807</v>
      </c>
      <c r="AM97" s="2">
        <v>0</v>
      </c>
      <c r="AN97" s="2">
        <v>252</v>
      </c>
      <c r="AO97" s="2">
        <v>1840</v>
      </c>
      <c r="AP97" s="2">
        <v>202</v>
      </c>
      <c r="AQ97" s="2">
        <v>0</v>
      </c>
      <c r="AR97" s="2">
        <v>659</v>
      </c>
      <c r="AS97" s="2">
        <v>2217</v>
      </c>
      <c r="AT97" s="2">
        <v>329</v>
      </c>
      <c r="AU97" s="2">
        <v>1232</v>
      </c>
      <c r="AV97" s="2">
        <v>908</v>
      </c>
      <c r="AW97" s="8">
        <v>97</v>
      </c>
    </row>
    <row r="98" spans="1:49" ht="15" x14ac:dyDescent="0.25">
      <c r="A98" s="210" t="s">
        <v>122</v>
      </c>
      <c r="B98" s="2">
        <v>31645</v>
      </c>
      <c r="C98" s="2">
        <v>3455</v>
      </c>
      <c r="D98" s="2">
        <v>195</v>
      </c>
      <c r="E98" s="2">
        <v>333</v>
      </c>
      <c r="F98" s="2">
        <v>1945</v>
      </c>
      <c r="G98" s="2">
        <v>1357</v>
      </c>
      <c r="H98" s="2">
        <v>970</v>
      </c>
      <c r="I98" s="2">
        <v>12165</v>
      </c>
      <c r="J98" s="2">
        <v>853</v>
      </c>
      <c r="K98" s="2">
        <v>5466</v>
      </c>
      <c r="L98" s="2">
        <v>2853</v>
      </c>
      <c r="M98" s="2"/>
      <c r="N98" s="2"/>
      <c r="O98" s="2">
        <v>2053</v>
      </c>
      <c r="P98" s="2"/>
      <c r="Q98" s="2">
        <v>812</v>
      </c>
      <c r="R98" s="2">
        <v>127</v>
      </c>
      <c r="S98" s="2">
        <v>290</v>
      </c>
      <c r="T98" s="2">
        <v>249</v>
      </c>
      <c r="U98" s="2">
        <v>418</v>
      </c>
      <c r="V98" s="2">
        <v>333</v>
      </c>
      <c r="W98" s="2">
        <v>1519</v>
      </c>
      <c r="X98" s="2">
        <v>1134</v>
      </c>
      <c r="Y98" s="2">
        <v>140</v>
      </c>
      <c r="Z98" s="2">
        <v>154</v>
      </c>
      <c r="AA98" s="2">
        <v>187</v>
      </c>
      <c r="AB98" s="2">
        <v>1663</v>
      </c>
      <c r="AC98" s="2">
        <v>0</v>
      </c>
      <c r="AD98" s="2">
        <v>638</v>
      </c>
      <c r="AE98" s="2">
        <v>1945</v>
      </c>
      <c r="AF98" s="2">
        <v>8195</v>
      </c>
      <c r="AG98" s="2">
        <v>604</v>
      </c>
      <c r="AH98" s="2">
        <v>1137</v>
      </c>
      <c r="AI98" s="2">
        <v>243</v>
      </c>
      <c r="AJ98" s="2">
        <v>31</v>
      </c>
      <c r="AK98" s="2">
        <v>1693</v>
      </c>
      <c r="AL98" s="2">
        <v>3378</v>
      </c>
      <c r="AM98" s="2">
        <v>0</v>
      </c>
      <c r="AN98" s="2">
        <v>244</v>
      </c>
      <c r="AO98" s="2">
        <v>1432</v>
      </c>
      <c r="AP98" s="2">
        <v>195</v>
      </c>
      <c r="AQ98" s="2">
        <v>0</v>
      </c>
      <c r="AR98" s="2">
        <v>628</v>
      </c>
      <c r="AS98" s="2">
        <v>2088</v>
      </c>
      <c r="AT98" s="2">
        <v>301</v>
      </c>
      <c r="AU98" s="2">
        <v>1074</v>
      </c>
      <c r="AV98" s="2">
        <v>793</v>
      </c>
      <c r="AW98" s="8">
        <v>98</v>
      </c>
    </row>
    <row r="99" spans="1:49" ht="15" x14ac:dyDescent="0.25">
      <c r="A99" s="210" t="s">
        <v>123</v>
      </c>
      <c r="B99" s="2">
        <v>28929</v>
      </c>
      <c r="C99" s="2">
        <v>3178</v>
      </c>
      <c r="D99" s="2">
        <v>191</v>
      </c>
      <c r="E99" s="2">
        <v>290</v>
      </c>
      <c r="F99" s="2">
        <v>1951</v>
      </c>
      <c r="G99" s="2">
        <v>1237</v>
      </c>
      <c r="H99" s="2">
        <v>818</v>
      </c>
      <c r="I99" s="2">
        <v>10733</v>
      </c>
      <c r="J99" s="2">
        <v>796</v>
      </c>
      <c r="K99" s="2">
        <v>5148</v>
      </c>
      <c r="L99" s="2">
        <v>2671</v>
      </c>
      <c r="M99" s="2"/>
      <c r="N99" s="2"/>
      <c r="O99" s="2">
        <v>1916</v>
      </c>
      <c r="P99" s="2"/>
      <c r="Q99" s="2">
        <v>690</v>
      </c>
      <c r="R99" s="2">
        <v>98</v>
      </c>
      <c r="S99" s="2">
        <v>251</v>
      </c>
      <c r="T99" s="2">
        <v>260</v>
      </c>
      <c r="U99" s="2">
        <v>380</v>
      </c>
      <c r="V99" s="2">
        <v>290</v>
      </c>
      <c r="W99" s="2">
        <v>1450</v>
      </c>
      <c r="X99" s="2">
        <v>1079</v>
      </c>
      <c r="Y99" s="2">
        <v>109</v>
      </c>
      <c r="Z99" s="2">
        <v>152</v>
      </c>
      <c r="AA99" s="2">
        <v>194</v>
      </c>
      <c r="AB99" s="2">
        <v>1501</v>
      </c>
      <c r="AC99" s="2">
        <v>0</v>
      </c>
      <c r="AD99" s="2">
        <v>625</v>
      </c>
      <c r="AE99" s="2">
        <v>1951</v>
      </c>
      <c r="AF99" s="2">
        <v>7120</v>
      </c>
      <c r="AG99" s="2">
        <v>536</v>
      </c>
      <c r="AH99" s="2">
        <v>1086</v>
      </c>
      <c r="AI99" s="2">
        <v>251</v>
      </c>
      <c r="AJ99" s="2">
        <v>30</v>
      </c>
      <c r="AK99" s="2">
        <v>1561</v>
      </c>
      <c r="AL99" s="2">
        <v>3202</v>
      </c>
      <c r="AM99" s="2">
        <v>0</v>
      </c>
      <c r="AN99" s="2">
        <v>215</v>
      </c>
      <c r="AO99" s="2">
        <v>1264</v>
      </c>
      <c r="AP99" s="2">
        <v>191</v>
      </c>
      <c r="AQ99" s="2">
        <v>0</v>
      </c>
      <c r="AR99" s="2">
        <v>538</v>
      </c>
      <c r="AS99" s="2">
        <v>1946</v>
      </c>
      <c r="AT99" s="2">
        <v>232</v>
      </c>
      <c r="AU99" s="2">
        <v>960</v>
      </c>
      <c r="AV99" s="2">
        <v>767</v>
      </c>
      <c r="AW99" s="8">
        <v>99</v>
      </c>
    </row>
    <row r="100" spans="1:49" ht="15" x14ac:dyDescent="0.25">
      <c r="A100" s="210" t="s">
        <v>124</v>
      </c>
      <c r="B100" s="2">
        <v>25631</v>
      </c>
      <c r="C100" s="2">
        <v>2787</v>
      </c>
      <c r="D100" s="2">
        <v>173</v>
      </c>
      <c r="E100" s="2">
        <v>308</v>
      </c>
      <c r="F100" s="2">
        <v>1737</v>
      </c>
      <c r="G100" s="2">
        <v>1098</v>
      </c>
      <c r="H100" s="2">
        <v>658</v>
      </c>
      <c r="I100" s="2">
        <v>9752</v>
      </c>
      <c r="J100" s="2">
        <v>687</v>
      </c>
      <c r="K100" s="2">
        <v>4499</v>
      </c>
      <c r="L100" s="2">
        <v>2228</v>
      </c>
      <c r="M100" s="2"/>
      <c r="N100" s="2"/>
      <c r="O100" s="2">
        <v>1704</v>
      </c>
      <c r="P100" s="2"/>
      <c r="Q100" s="2">
        <v>540</v>
      </c>
      <c r="R100" s="2">
        <v>81</v>
      </c>
      <c r="S100" s="2">
        <v>274</v>
      </c>
      <c r="T100" s="2">
        <v>214</v>
      </c>
      <c r="U100" s="2">
        <v>355</v>
      </c>
      <c r="V100" s="2">
        <v>308</v>
      </c>
      <c r="W100" s="2">
        <v>1261</v>
      </c>
      <c r="X100" s="2">
        <v>931</v>
      </c>
      <c r="Y100" s="2">
        <v>99</v>
      </c>
      <c r="Z100" s="2">
        <v>97</v>
      </c>
      <c r="AA100" s="2">
        <v>148</v>
      </c>
      <c r="AB100" s="2">
        <v>1253</v>
      </c>
      <c r="AC100" s="2">
        <v>0</v>
      </c>
      <c r="AD100" s="2">
        <v>541</v>
      </c>
      <c r="AE100" s="2">
        <v>1737</v>
      </c>
      <c r="AF100" s="2">
        <v>6567</v>
      </c>
      <c r="AG100" s="2">
        <v>473</v>
      </c>
      <c r="AH100" s="2">
        <v>968</v>
      </c>
      <c r="AI100" s="2">
        <v>213</v>
      </c>
      <c r="AJ100" s="2">
        <v>37</v>
      </c>
      <c r="AK100" s="2">
        <v>1389</v>
      </c>
      <c r="AL100" s="2">
        <v>2805</v>
      </c>
      <c r="AM100" s="2">
        <v>0</v>
      </c>
      <c r="AN100" s="2">
        <v>169</v>
      </c>
      <c r="AO100" s="2">
        <v>1173</v>
      </c>
      <c r="AP100" s="2">
        <v>173</v>
      </c>
      <c r="AQ100" s="2">
        <v>0</v>
      </c>
      <c r="AR100" s="2">
        <v>467</v>
      </c>
      <c r="AS100" s="2">
        <v>1694</v>
      </c>
      <c r="AT100" s="2">
        <v>202</v>
      </c>
      <c r="AU100" s="2">
        <v>797</v>
      </c>
      <c r="AV100" s="2">
        <v>665</v>
      </c>
      <c r="AW100" s="8">
        <v>100</v>
      </c>
    </row>
    <row r="101" spans="1:49" ht="15" x14ac:dyDescent="0.25">
      <c r="A101" s="210" t="s">
        <v>125</v>
      </c>
      <c r="B101" s="2">
        <v>22967</v>
      </c>
      <c r="C101" s="2">
        <v>2549</v>
      </c>
      <c r="D101" s="2">
        <v>129</v>
      </c>
      <c r="E101" s="2">
        <v>247</v>
      </c>
      <c r="F101" s="2">
        <v>1422</v>
      </c>
      <c r="G101" s="2">
        <v>986</v>
      </c>
      <c r="H101" s="2">
        <v>556</v>
      </c>
      <c r="I101" s="2">
        <v>9292</v>
      </c>
      <c r="J101" s="2">
        <v>580</v>
      </c>
      <c r="K101" s="2">
        <v>3927</v>
      </c>
      <c r="L101" s="2">
        <v>1865</v>
      </c>
      <c r="M101" s="2"/>
      <c r="N101" s="2"/>
      <c r="O101" s="2">
        <v>1414</v>
      </c>
      <c r="P101" s="2"/>
      <c r="Q101" s="2">
        <v>460</v>
      </c>
      <c r="R101" s="2">
        <v>59</v>
      </c>
      <c r="S101" s="2">
        <v>211</v>
      </c>
      <c r="T101" s="2">
        <v>184</v>
      </c>
      <c r="U101" s="2">
        <v>256</v>
      </c>
      <c r="V101" s="2">
        <v>247</v>
      </c>
      <c r="W101" s="2">
        <v>1063</v>
      </c>
      <c r="X101" s="2">
        <v>812</v>
      </c>
      <c r="Y101" s="2">
        <v>87</v>
      </c>
      <c r="Z101" s="2">
        <v>80</v>
      </c>
      <c r="AA101" s="2">
        <v>142</v>
      </c>
      <c r="AB101" s="2">
        <v>1061</v>
      </c>
      <c r="AC101" s="2">
        <v>0</v>
      </c>
      <c r="AD101" s="2">
        <v>551</v>
      </c>
      <c r="AE101" s="2">
        <v>1422</v>
      </c>
      <c r="AF101" s="2">
        <v>6289</v>
      </c>
      <c r="AG101" s="2">
        <v>396</v>
      </c>
      <c r="AH101" s="2">
        <v>883</v>
      </c>
      <c r="AI101" s="2">
        <v>169</v>
      </c>
      <c r="AJ101" s="2">
        <v>37</v>
      </c>
      <c r="AK101" s="2">
        <v>1277</v>
      </c>
      <c r="AL101" s="2">
        <v>2451</v>
      </c>
      <c r="AM101" s="2">
        <v>0</v>
      </c>
      <c r="AN101" s="2">
        <v>140</v>
      </c>
      <c r="AO101" s="2">
        <v>1213</v>
      </c>
      <c r="AP101" s="2">
        <v>129</v>
      </c>
      <c r="AQ101" s="2">
        <v>0</v>
      </c>
      <c r="AR101" s="2">
        <v>460</v>
      </c>
      <c r="AS101" s="2">
        <v>1476</v>
      </c>
      <c r="AT101" s="2">
        <v>179</v>
      </c>
      <c r="AU101" s="2">
        <v>678</v>
      </c>
      <c r="AV101" s="2">
        <v>555</v>
      </c>
      <c r="AW101" s="8">
        <v>101</v>
      </c>
    </row>
    <row r="102" spans="1:49" ht="15" x14ac:dyDescent="0.25">
      <c r="A102" s="210" t="s">
        <v>126</v>
      </c>
      <c r="B102" s="2">
        <v>20241</v>
      </c>
      <c r="C102" s="2">
        <v>2065</v>
      </c>
      <c r="D102" s="2">
        <v>99</v>
      </c>
      <c r="E102" s="2">
        <v>196</v>
      </c>
      <c r="F102" s="2">
        <v>1216</v>
      </c>
      <c r="G102" s="2">
        <v>884</v>
      </c>
      <c r="H102" s="2">
        <v>550</v>
      </c>
      <c r="I102" s="2">
        <v>8488</v>
      </c>
      <c r="J102" s="2">
        <v>474</v>
      </c>
      <c r="K102" s="2">
        <v>3338</v>
      </c>
      <c r="L102" s="2">
        <v>1675</v>
      </c>
      <c r="M102" s="2"/>
      <c r="N102" s="2"/>
      <c r="O102" s="2">
        <v>1256</v>
      </c>
      <c r="P102" s="2"/>
      <c r="Q102" s="2">
        <v>448</v>
      </c>
      <c r="R102" s="2">
        <v>71</v>
      </c>
      <c r="S102" s="2">
        <v>182</v>
      </c>
      <c r="T102" s="2">
        <v>142</v>
      </c>
      <c r="U102" s="2">
        <v>202</v>
      </c>
      <c r="V102" s="2">
        <v>196</v>
      </c>
      <c r="W102" s="2">
        <v>941</v>
      </c>
      <c r="X102" s="2">
        <v>732</v>
      </c>
      <c r="Y102" s="2">
        <v>58</v>
      </c>
      <c r="Z102" s="2">
        <v>74</v>
      </c>
      <c r="AA102" s="2">
        <v>118</v>
      </c>
      <c r="AB102" s="2">
        <v>976</v>
      </c>
      <c r="AC102" s="2">
        <v>0</v>
      </c>
      <c r="AD102" s="2">
        <v>505</v>
      </c>
      <c r="AE102" s="2">
        <v>1216</v>
      </c>
      <c r="AF102" s="2">
        <v>5754</v>
      </c>
      <c r="AG102" s="2">
        <v>332</v>
      </c>
      <c r="AH102" s="2">
        <v>834</v>
      </c>
      <c r="AI102" s="2">
        <v>146</v>
      </c>
      <c r="AJ102" s="2">
        <v>31</v>
      </c>
      <c r="AK102" s="2">
        <v>974</v>
      </c>
      <c r="AL102" s="2">
        <v>2102</v>
      </c>
      <c r="AM102" s="2">
        <v>0</v>
      </c>
      <c r="AN102" s="2">
        <v>133</v>
      </c>
      <c r="AO102" s="2">
        <v>1105</v>
      </c>
      <c r="AP102" s="2">
        <v>99</v>
      </c>
      <c r="AQ102" s="2">
        <v>0</v>
      </c>
      <c r="AR102" s="2">
        <v>359</v>
      </c>
      <c r="AS102" s="2">
        <v>1236</v>
      </c>
      <c r="AT102" s="2">
        <v>177</v>
      </c>
      <c r="AU102" s="2">
        <v>619</v>
      </c>
      <c r="AV102" s="2">
        <v>479</v>
      </c>
      <c r="AW102" s="8">
        <v>102</v>
      </c>
    </row>
    <row r="103" spans="1:49" ht="15" x14ac:dyDescent="0.25">
      <c r="A103" s="210" t="s">
        <v>127</v>
      </c>
      <c r="B103" s="2">
        <v>15085</v>
      </c>
      <c r="C103" s="2">
        <v>1545</v>
      </c>
      <c r="D103" s="2">
        <v>91</v>
      </c>
      <c r="E103" s="2">
        <v>157</v>
      </c>
      <c r="F103" s="2">
        <v>932</v>
      </c>
      <c r="G103" s="2">
        <v>618</v>
      </c>
      <c r="H103" s="2">
        <v>426</v>
      </c>
      <c r="I103" s="2">
        <v>6305</v>
      </c>
      <c r="J103" s="2">
        <v>409</v>
      </c>
      <c r="K103" s="2">
        <v>2332</v>
      </c>
      <c r="L103" s="2">
        <v>1243</v>
      </c>
      <c r="M103" s="2"/>
      <c r="N103" s="2"/>
      <c r="O103" s="2">
        <v>1027</v>
      </c>
      <c r="P103" s="2"/>
      <c r="Q103" s="2">
        <v>366</v>
      </c>
      <c r="R103" s="2">
        <v>48</v>
      </c>
      <c r="S103" s="2">
        <v>160</v>
      </c>
      <c r="T103" s="2">
        <v>159</v>
      </c>
      <c r="U103" s="2">
        <v>150</v>
      </c>
      <c r="V103" s="2">
        <v>157</v>
      </c>
      <c r="W103" s="2">
        <v>765</v>
      </c>
      <c r="X103" s="2">
        <v>555</v>
      </c>
      <c r="Y103" s="2">
        <v>51</v>
      </c>
      <c r="Z103" s="2">
        <v>52</v>
      </c>
      <c r="AA103" s="2">
        <v>74</v>
      </c>
      <c r="AB103" s="2">
        <v>765</v>
      </c>
      <c r="AC103" s="2">
        <v>0</v>
      </c>
      <c r="AD103" s="2">
        <v>355</v>
      </c>
      <c r="AE103" s="2">
        <v>932</v>
      </c>
      <c r="AF103" s="2">
        <v>4321</v>
      </c>
      <c r="AG103" s="2">
        <v>250</v>
      </c>
      <c r="AH103" s="2">
        <v>599</v>
      </c>
      <c r="AI103" s="2">
        <v>123</v>
      </c>
      <c r="AJ103" s="2">
        <v>12</v>
      </c>
      <c r="AK103" s="2">
        <v>717</v>
      </c>
      <c r="AL103" s="2">
        <v>1465</v>
      </c>
      <c r="AM103" s="2">
        <v>0</v>
      </c>
      <c r="AN103" s="2">
        <v>102</v>
      </c>
      <c r="AO103" s="2">
        <v>785</v>
      </c>
      <c r="AP103" s="2">
        <v>91</v>
      </c>
      <c r="AQ103" s="2">
        <v>0</v>
      </c>
      <c r="AR103" s="2">
        <v>273</v>
      </c>
      <c r="AS103" s="2">
        <v>867</v>
      </c>
      <c r="AT103" s="2">
        <v>113</v>
      </c>
      <c r="AU103" s="2">
        <v>475</v>
      </c>
      <c r="AV103" s="2">
        <v>303</v>
      </c>
      <c r="AW103" s="8">
        <v>103</v>
      </c>
    </row>
    <row r="104" spans="1:49" ht="15" x14ac:dyDescent="0.25">
      <c r="A104" s="211" t="s">
        <v>128</v>
      </c>
      <c r="B104" s="2">
        <v>8509</v>
      </c>
      <c r="C104" s="2">
        <v>832</v>
      </c>
      <c r="D104" s="2">
        <v>45</v>
      </c>
      <c r="E104" s="2">
        <v>80</v>
      </c>
      <c r="F104" s="2">
        <v>596</v>
      </c>
      <c r="G104" s="2">
        <v>340</v>
      </c>
      <c r="H104" s="2">
        <v>238</v>
      </c>
      <c r="I104" s="2">
        <v>3556</v>
      </c>
      <c r="J104" s="2">
        <v>253</v>
      </c>
      <c r="K104" s="2">
        <v>1254</v>
      </c>
      <c r="L104" s="2">
        <v>706</v>
      </c>
      <c r="M104" s="2"/>
      <c r="N104" s="2"/>
      <c r="O104" s="2">
        <v>609</v>
      </c>
      <c r="P104" s="2"/>
      <c r="Q104" s="2">
        <v>198</v>
      </c>
      <c r="R104" s="2">
        <v>31</v>
      </c>
      <c r="S104" s="2">
        <v>91</v>
      </c>
      <c r="T104" s="2">
        <v>97</v>
      </c>
      <c r="U104" s="2">
        <v>95</v>
      </c>
      <c r="V104" s="2">
        <v>80</v>
      </c>
      <c r="W104" s="2">
        <v>470</v>
      </c>
      <c r="X104" s="2">
        <v>285</v>
      </c>
      <c r="Y104" s="2">
        <v>39</v>
      </c>
      <c r="Z104" s="2">
        <v>23</v>
      </c>
      <c r="AA104" s="2">
        <v>43</v>
      </c>
      <c r="AB104" s="2">
        <v>420</v>
      </c>
      <c r="AC104" s="2">
        <v>0</v>
      </c>
      <c r="AD104" s="2">
        <v>196</v>
      </c>
      <c r="AE104" s="2">
        <v>596</v>
      </c>
      <c r="AF104" s="2">
        <v>2381</v>
      </c>
      <c r="AG104" s="2">
        <v>156</v>
      </c>
      <c r="AH104" s="2">
        <v>327</v>
      </c>
      <c r="AI104" s="2">
        <v>91</v>
      </c>
      <c r="AJ104" s="2">
        <v>9</v>
      </c>
      <c r="AK104" s="2">
        <v>379</v>
      </c>
      <c r="AL104" s="2">
        <v>807</v>
      </c>
      <c r="AM104" s="2">
        <v>0</v>
      </c>
      <c r="AN104" s="2">
        <v>48</v>
      </c>
      <c r="AO104" s="2">
        <v>457</v>
      </c>
      <c r="AP104" s="2">
        <v>45</v>
      </c>
      <c r="AQ104" s="2">
        <v>0</v>
      </c>
      <c r="AR104" s="2">
        <v>168</v>
      </c>
      <c r="AS104" s="2">
        <v>447</v>
      </c>
      <c r="AT104" s="2">
        <v>49</v>
      </c>
      <c r="AU104" s="2">
        <v>309</v>
      </c>
      <c r="AV104" s="2">
        <v>172</v>
      </c>
      <c r="AW104" s="8">
        <v>104</v>
      </c>
    </row>
    <row r="105" spans="1:49" ht="15.75" thickBot="1" x14ac:dyDescent="0.3">
      <c r="A105" s="212" t="s">
        <v>129</v>
      </c>
      <c r="B105" s="2">
        <v>4730</v>
      </c>
      <c r="C105" s="2">
        <v>518</v>
      </c>
      <c r="D105" s="2">
        <v>21</v>
      </c>
      <c r="E105" s="2">
        <v>27</v>
      </c>
      <c r="F105" s="2">
        <v>312</v>
      </c>
      <c r="G105" s="2">
        <v>192</v>
      </c>
      <c r="H105" s="2">
        <v>110</v>
      </c>
      <c r="I105" s="2">
        <v>2112</v>
      </c>
      <c r="J105" s="2">
        <v>126</v>
      </c>
      <c r="K105" s="2">
        <v>660</v>
      </c>
      <c r="L105" s="2">
        <v>377</v>
      </c>
      <c r="M105" s="2"/>
      <c r="N105" s="2"/>
      <c r="O105" s="2">
        <v>275</v>
      </c>
      <c r="P105" s="2"/>
      <c r="Q105" s="2">
        <v>98</v>
      </c>
      <c r="R105" s="2">
        <v>10</v>
      </c>
      <c r="S105" s="2">
        <v>32</v>
      </c>
      <c r="T105" s="2">
        <v>50</v>
      </c>
      <c r="U105" s="2">
        <v>47</v>
      </c>
      <c r="V105" s="2">
        <v>27</v>
      </c>
      <c r="W105" s="2">
        <v>203</v>
      </c>
      <c r="X105" s="2">
        <v>188</v>
      </c>
      <c r="Y105" s="2">
        <v>23</v>
      </c>
      <c r="Z105" s="2">
        <v>11</v>
      </c>
      <c r="AA105" s="2">
        <v>25</v>
      </c>
      <c r="AB105" s="2">
        <v>210</v>
      </c>
      <c r="AC105" s="2">
        <v>0</v>
      </c>
      <c r="AD105" s="2">
        <v>105</v>
      </c>
      <c r="AE105" s="2">
        <v>312</v>
      </c>
      <c r="AF105" s="2">
        <v>1438</v>
      </c>
      <c r="AG105" s="2">
        <v>76</v>
      </c>
      <c r="AH105" s="2">
        <v>180</v>
      </c>
      <c r="AI105" s="2">
        <v>39</v>
      </c>
      <c r="AJ105" s="2">
        <v>2</v>
      </c>
      <c r="AK105" s="2">
        <v>237</v>
      </c>
      <c r="AL105" s="2">
        <v>378</v>
      </c>
      <c r="AM105" s="2">
        <v>0</v>
      </c>
      <c r="AN105" s="2">
        <v>40</v>
      </c>
      <c r="AO105" s="2">
        <v>272</v>
      </c>
      <c r="AP105" s="2">
        <v>21</v>
      </c>
      <c r="AQ105" s="2">
        <v>0</v>
      </c>
      <c r="AR105" s="2">
        <v>93</v>
      </c>
      <c r="AS105" s="2">
        <v>282</v>
      </c>
      <c r="AT105" s="2">
        <v>40</v>
      </c>
      <c r="AU105" s="2">
        <v>174</v>
      </c>
      <c r="AV105" s="2">
        <v>117</v>
      </c>
      <c r="AW105" s="8">
        <v>105</v>
      </c>
    </row>
    <row r="106" spans="1:49" ht="13.5" thickBot="1" x14ac:dyDescent="0.25">
      <c r="A106" s="213" t="s">
        <v>132</v>
      </c>
      <c r="AW106" s="8">
        <v>106</v>
      </c>
    </row>
    <row r="107" spans="1:49" ht="15" x14ac:dyDescent="0.25">
      <c r="A107" s="210" t="s">
        <v>263</v>
      </c>
      <c r="B107" s="2">
        <v>6416</v>
      </c>
      <c r="C107" s="214">
        <v>530</v>
      </c>
      <c r="D107" s="214">
        <v>107</v>
      </c>
      <c r="E107" s="214">
        <v>190</v>
      </c>
      <c r="F107" s="214">
        <v>487</v>
      </c>
      <c r="G107" s="214">
        <v>426</v>
      </c>
      <c r="H107" s="214">
        <v>481</v>
      </c>
      <c r="I107" s="214">
        <v>1182</v>
      </c>
      <c r="J107" s="214">
        <v>384</v>
      </c>
      <c r="K107" s="214">
        <v>1027</v>
      </c>
      <c r="L107" s="214">
        <v>1078</v>
      </c>
      <c r="M107" s="214">
        <v>20</v>
      </c>
      <c r="N107" s="214">
        <v>17</v>
      </c>
      <c r="O107" s="214">
        <v>429</v>
      </c>
      <c r="P107" s="214">
        <v>58</v>
      </c>
      <c r="Q107" s="214">
        <v>275</v>
      </c>
      <c r="R107" s="214">
        <v>141</v>
      </c>
      <c r="S107" s="214">
        <v>142</v>
      </c>
      <c r="T107" s="214">
        <v>84</v>
      </c>
      <c r="U107" s="214">
        <v>65</v>
      </c>
      <c r="V107" s="214">
        <v>190</v>
      </c>
      <c r="W107" s="214">
        <v>180</v>
      </c>
      <c r="X107" s="214">
        <v>216</v>
      </c>
      <c r="Y107" s="214">
        <v>86</v>
      </c>
      <c r="Z107" s="214">
        <v>115</v>
      </c>
      <c r="AA107" s="214">
        <v>36</v>
      </c>
      <c r="AB107" s="214">
        <v>444</v>
      </c>
      <c r="AC107" s="214">
        <v>58</v>
      </c>
      <c r="AD107" s="214">
        <v>259</v>
      </c>
      <c r="AE107" s="214">
        <v>487</v>
      </c>
      <c r="AF107" s="214">
        <v>699</v>
      </c>
      <c r="AG107" s="214">
        <v>300</v>
      </c>
      <c r="AH107" s="214">
        <v>57</v>
      </c>
      <c r="AI107" s="214">
        <v>173</v>
      </c>
      <c r="AJ107" s="214">
        <v>65</v>
      </c>
      <c r="AK107" s="214">
        <v>158</v>
      </c>
      <c r="AL107" s="214">
        <v>615</v>
      </c>
      <c r="AM107" s="214">
        <v>20</v>
      </c>
      <c r="AN107" s="214">
        <v>107</v>
      </c>
      <c r="AO107" s="214">
        <v>156</v>
      </c>
      <c r="AP107" s="214">
        <v>107</v>
      </c>
      <c r="AQ107" s="214">
        <v>17</v>
      </c>
      <c r="AR107" s="214">
        <v>156</v>
      </c>
      <c r="AS107" s="214">
        <v>412</v>
      </c>
      <c r="AT107" s="214">
        <v>102</v>
      </c>
      <c r="AU107" s="214">
        <v>148</v>
      </c>
      <c r="AV107" s="214">
        <v>346</v>
      </c>
      <c r="AW107" s="8">
        <v>107</v>
      </c>
    </row>
    <row r="108" spans="1:49" ht="15" x14ac:dyDescent="0.25">
      <c r="A108" s="210" t="s">
        <v>91</v>
      </c>
      <c r="B108" s="2">
        <v>24399</v>
      </c>
      <c r="C108" s="214">
        <v>2151</v>
      </c>
      <c r="D108" s="214">
        <v>388</v>
      </c>
      <c r="E108" s="214">
        <v>777</v>
      </c>
      <c r="F108" s="214">
        <v>1976</v>
      </c>
      <c r="G108" s="214">
        <v>1560</v>
      </c>
      <c r="H108" s="214">
        <v>1814</v>
      </c>
      <c r="I108" s="214">
        <v>4339</v>
      </c>
      <c r="J108" s="214">
        <v>1532</v>
      </c>
      <c r="K108" s="214">
        <v>3991</v>
      </c>
      <c r="L108" s="214">
        <v>4004</v>
      </c>
      <c r="M108" s="214">
        <v>100</v>
      </c>
      <c r="N108" s="214">
        <v>38</v>
      </c>
      <c r="O108" s="214">
        <v>1492</v>
      </c>
      <c r="P108" s="214">
        <v>237</v>
      </c>
      <c r="Q108" s="214">
        <v>931</v>
      </c>
      <c r="R108" s="214">
        <v>591</v>
      </c>
      <c r="S108" s="214">
        <v>470</v>
      </c>
      <c r="T108" s="214">
        <v>348</v>
      </c>
      <c r="U108" s="214">
        <v>184</v>
      </c>
      <c r="V108" s="214">
        <v>777</v>
      </c>
      <c r="W108" s="214">
        <v>601</v>
      </c>
      <c r="X108" s="214">
        <v>821</v>
      </c>
      <c r="Y108" s="214">
        <v>435</v>
      </c>
      <c r="Z108" s="214">
        <v>480</v>
      </c>
      <c r="AA108" s="214">
        <v>177</v>
      </c>
      <c r="AB108" s="214">
        <v>1490</v>
      </c>
      <c r="AC108" s="214">
        <v>237</v>
      </c>
      <c r="AD108" s="214">
        <v>952</v>
      </c>
      <c r="AE108" s="214">
        <v>1976</v>
      </c>
      <c r="AF108" s="214">
        <v>2348</v>
      </c>
      <c r="AG108" s="214">
        <v>1184</v>
      </c>
      <c r="AH108" s="214">
        <v>284</v>
      </c>
      <c r="AI108" s="214">
        <v>710</v>
      </c>
      <c r="AJ108" s="214">
        <v>292</v>
      </c>
      <c r="AK108" s="214">
        <v>619</v>
      </c>
      <c r="AL108" s="214">
        <v>2402</v>
      </c>
      <c r="AM108" s="214">
        <v>100</v>
      </c>
      <c r="AN108" s="214">
        <v>421</v>
      </c>
      <c r="AO108" s="214">
        <v>563</v>
      </c>
      <c r="AP108" s="214">
        <v>388</v>
      </c>
      <c r="AQ108" s="214">
        <v>38</v>
      </c>
      <c r="AR108" s="214">
        <v>711</v>
      </c>
      <c r="AS108" s="214">
        <v>1589</v>
      </c>
      <c r="AT108" s="214">
        <v>424</v>
      </c>
      <c r="AU108" s="214">
        <v>532</v>
      </c>
      <c r="AV108" s="214">
        <v>1324</v>
      </c>
      <c r="AW108" s="8">
        <v>108</v>
      </c>
    </row>
    <row r="109" spans="1:49" ht="15" x14ac:dyDescent="0.25">
      <c r="A109" s="210" t="s">
        <v>92</v>
      </c>
      <c r="B109" s="2">
        <v>27132</v>
      </c>
      <c r="C109" s="2">
        <v>2624</v>
      </c>
      <c r="D109" s="2">
        <v>412</v>
      </c>
      <c r="E109" s="2">
        <v>936</v>
      </c>
      <c r="F109" s="2">
        <v>2218</v>
      </c>
      <c r="G109" s="2">
        <v>1895</v>
      </c>
      <c r="H109" s="2">
        <v>1688</v>
      </c>
      <c r="I109" s="2">
        <v>4529</v>
      </c>
      <c r="J109" s="2">
        <v>1794</v>
      </c>
      <c r="K109" s="2">
        <v>4739</v>
      </c>
      <c r="L109" s="2">
        <v>4324</v>
      </c>
      <c r="M109" s="2">
        <v>95</v>
      </c>
      <c r="N109" s="2">
        <v>47</v>
      </c>
      <c r="O109" s="2">
        <v>1565</v>
      </c>
      <c r="P109" s="2">
        <v>266</v>
      </c>
      <c r="Q109" s="2">
        <v>837</v>
      </c>
      <c r="R109" s="2">
        <v>587</v>
      </c>
      <c r="S109" s="2">
        <v>502</v>
      </c>
      <c r="T109" s="2">
        <v>438</v>
      </c>
      <c r="U109" s="2">
        <v>237</v>
      </c>
      <c r="V109" s="2">
        <v>936</v>
      </c>
      <c r="W109" s="2">
        <v>599</v>
      </c>
      <c r="X109" s="2">
        <v>972</v>
      </c>
      <c r="Y109" s="2">
        <v>457</v>
      </c>
      <c r="Z109" s="2">
        <v>579</v>
      </c>
      <c r="AA109" s="2">
        <v>233</v>
      </c>
      <c r="AB109" s="2">
        <v>1425</v>
      </c>
      <c r="AC109" s="2">
        <v>266</v>
      </c>
      <c r="AD109" s="2">
        <v>1128</v>
      </c>
      <c r="AE109" s="2">
        <v>2218</v>
      </c>
      <c r="AF109" s="2">
        <v>2189</v>
      </c>
      <c r="AG109" s="2">
        <v>1356</v>
      </c>
      <c r="AH109" s="2">
        <v>305</v>
      </c>
      <c r="AI109" s="2">
        <v>791</v>
      </c>
      <c r="AJ109" s="2">
        <v>264</v>
      </c>
      <c r="AK109" s="2">
        <v>782</v>
      </c>
      <c r="AL109" s="2">
        <v>2881</v>
      </c>
      <c r="AM109" s="2">
        <v>95</v>
      </c>
      <c r="AN109" s="2">
        <v>464</v>
      </c>
      <c r="AO109" s="2">
        <v>707</v>
      </c>
      <c r="AP109" s="2">
        <v>412</v>
      </c>
      <c r="AQ109" s="2">
        <v>47</v>
      </c>
      <c r="AR109" s="2">
        <v>870</v>
      </c>
      <c r="AS109" s="2">
        <v>1858</v>
      </c>
      <c r="AT109" s="2">
        <v>530</v>
      </c>
      <c r="AU109" s="2">
        <v>638</v>
      </c>
      <c r="AV109" s="2">
        <v>1529</v>
      </c>
      <c r="AW109" s="8">
        <v>109</v>
      </c>
    </row>
    <row r="110" spans="1:49" ht="15" x14ac:dyDescent="0.25">
      <c r="A110" s="210" t="s">
        <v>93</v>
      </c>
      <c r="B110" s="2">
        <v>27129</v>
      </c>
      <c r="C110" s="2">
        <v>2902</v>
      </c>
      <c r="D110" s="2">
        <v>381</v>
      </c>
      <c r="E110" s="2">
        <v>951</v>
      </c>
      <c r="F110" s="2">
        <v>2170</v>
      </c>
      <c r="G110" s="2">
        <v>1890</v>
      </c>
      <c r="H110" s="2">
        <v>1586</v>
      </c>
      <c r="I110" s="2">
        <v>4797</v>
      </c>
      <c r="J110" s="2">
        <v>1645</v>
      </c>
      <c r="K110" s="2">
        <v>4646</v>
      </c>
      <c r="L110" s="2">
        <v>4135</v>
      </c>
      <c r="M110" s="2">
        <v>106</v>
      </c>
      <c r="N110" s="2">
        <v>28</v>
      </c>
      <c r="O110" s="2">
        <v>1598</v>
      </c>
      <c r="P110" s="2">
        <v>294</v>
      </c>
      <c r="Q110" s="2">
        <v>782</v>
      </c>
      <c r="R110" s="2">
        <v>539</v>
      </c>
      <c r="S110" s="2">
        <v>525</v>
      </c>
      <c r="T110" s="2">
        <v>397</v>
      </c>
      <c r="U110" s="2">
        <v>232</v>
      </c>
      <c r="V110" s="2">
        <v>951</v>
      </c>
      <c r="W110" s="2">
        <v>602</v>
      </c>
      <c r="X110" s="2">
        <v>1074</v>
      </c>
      <c r="Y110" s="2">
        <v>506</v>
      </c>
      <c r="Z110" s="2">
        <v>504</v>
      </c>
      <c r="AA110" s="2">
        <v>244</v>
      </c>
      <c r="AB110" s="2">
        <v>1354</v>
      </c>
      <c r="AC110" s="2">
        <v>294</v>
      </c>
      <c r="AD110" s="2">
        <v>1120</v>
      </c>
      <c r="AE110" s="2">
        <v>2170</v>
      </c>
      <c r="AF110" s="2">
        <v>2374</v>
      </c>
      <c r="AG110" s="2">
        <v>1248</v>
      </c>
      <c r="AH110" s="2">
        <v>322</v>
      </c>
      <c r="AI110" s="2">
        <v>753</v>
      </c>
      <c r="AJ110" s="2">
        <v>265</v>
      </c>
      <c r="AK110" s="2">
        <v>861</v>
      </c>
      <c r="AL110" s="2">
        <v>2747</v>
      </c>
      <c r="AM110" s="2">
        <v>106</v>
      </c>
      <c r="AN110" s="2">
        <v>471</v>
      </c>
      <c r="AO110" s="2">
        <v>705</v>
      </c>
      <c r="AP110" s="2">
        <v>381</v>
      </c>
      <c r="AQ110" s="2">
        <v>28</v>
      </c>
      <c r="AR110" s="2">
        <v>967</v>
      </c>
      <c r="AS110" s="2">
        <v>1899</v>
      </c>
      <c r="AT110" s="2">
        <v>538</v>
      </c>
      <c r="AU110" s="2">
        <v>646</v>
      </c>
      <c r="AV110" s="2">
        <v>1524</v>
      </c>
      <c r="AW110" s="8">
        <v>110</v>
      </c>
    </row>
    <row r="111" spans="1:49" ht="15" x14ac:dyDescent="0.25">
      <c r="A111" s="210" t="s">
        <v>94</v>
      </c>
      <c r="B111" s="2">
        <v>31657</v>
      </c>
      <c r="C111" s="2">
        <v>3146</v>
      </c>
      <c r="D111" s="2">
        <v>501</v>
      </c>
      <c r="E111" s="2">
        <v>1084</v>
      </c>
      <c r="F111" s="2">
        <v>2407</v>
      </c>
      <c r="G111" s="2">
        <v>2139</v>
      </c>
      <c r="H111" s="2">
        <v>2034</v>
      </c>
      <c r="I111" s="2">
        <v>5941</v>
      </c>
      <c r="J111" s="2">
        <v>1873</v>
      </c>
      <c r="K111" s="2">
        <v>5136</v>
      </c>
      <c r="L111" s="2">
        <v>4712</v>
      </c>
      <c r="M111" s="2">
        <v>140</v>
      </c>
      <c r="N111" s="2">
        <v>51</v>
      </c>
      <c r="O111" s="2">
        <v>2196</v>
      </c>
      <c r="P111" s="2">
        <v>297</v>
      </c>
      <c r="Q111" s="2">
        <v>1112</v>
      </c>
      <c r="R111" s="2">
        <v>615</v>
      </c>
      <c r="S111" s="2">
        <v>629</v>
      </c>
      <c r="T111" s="2">
        <v>458</v>
      </c>
      <c r="U111" s="2">
        <v>272</v>
      </c>
      <c r="V111" s="2">
        <v>1084</v>
      </c>
      <c r="W111" s="2">
        <v>1068</v>
      </c>
      <c r="X111" s="2">
        <v>1173</v>
      </c>
      <c r="Y111" s="2">
        <v>555</v>
      </c>
      <c r="Z111" s="2">
        <v>580</v>
      </c>
      <c r="AA111" s="2">
        <v>294</v>
      </c>
      <c r="AB111" s="2">
        <v>1714</v>
      </c>
      <c r="AC111" s="2">
        <v>297</v>
      </c>
      <c r="AD111" s="2">
        <v>1319</v>
      </c>
      <c r="AE111" s="2">
        <v>2407</v>
      </c>
      <c r="AF111" s="2">
        <v>3126</v>
      </c>
      <c r="AG111" s="2">
        <v>1415</v>
      </c>
      <c r="AH111" s="2">
        <v>379</v>
      </c>
      <c r="AI111" s="2">
        <v>832</v>
      </c>
      <c r="AJ111" s="2">
        <v>307</v>
      </c>
      <c r="AK111" s="2">
        <v>969</v>
      </c>
      <c r="AL111" s="2">
        <v>2985</v>
      </c>
      <c r="AM111" s="2">
        <v>140</v>
      </c>
      <c r="AN111" s="2">
        <v>499</v>
      </c>
      <c r="AO111" s="2">
        <v>828</v>
      </c>
      <c r="AP111" s="2">
        <v>501</v>
      </c>
      <c r="AQ111" s="2">
        <v>51</v>
      </c>
      <c r="AR111" s="2">
        <v>1004</v>
      </c>
      <c r="AS111" s="2">
        <v>2151</v>
      </c>
      <c r="AT111" s="2">
        <v>548</v>
      </c>
      <c r="AU111" s="2">
        <v>759</v>
      </c>
      <c r="AV111" s="2">
        <v>1586</v>
      </c>
      <c r="AW111" s="8">
        <v>111</v>
      </c>
    </row>
    <row r="112" spans="1:49" ht="15" x14ac:dyDescent="0.25">
      <c r="A112" s="210" t="s">
        <v>95</v>
      </c>
      <c r="B112" s="2">
        <v>38654</v>
      </c>
      <c r="C112" s="2">
        <v>2903</v>
      </c>
      <c r="D112" s="2">
        <v>518</v>
      </c>
      <c r="E112" s="2">
        <v>956</v>
      </c>
      <c r="F112" s="2">
        <v>2502</v>
      </c>
      <c r="G112" s="2">
        <v>2265</v>
      </c>
      <c r="H112" s="2">
        <v>3317</v>
      </c>
      <c r="I112" s="2">
        <v>8740</v>
      </c>
      <c r="J112" s="2">
        <v>1726</v>
      </c>
      <c r="K112" s="2">
        <v>5179</v>
      </c>
      <c r="L112" s="2">
        <v>6306</v>
      </c>
      <c r="M112" s="2">
        <v>147</v>
      </c>
      <c r="N112" s="2">
        <v>52</v>
      </c>
      <c r="O112" s="2">
        <v>3744</v>
      </c>
      <c r="P112" s="2">
        <v>299</v>
      </c>
      <c r="Q112" s="2">
        <v>2280</v>
      </c>
      <c r="R112" s="2">
        <v>707</v>
      </c>
      <c r="S112" s="2">
        <v>640</v>
      </c>
      <c r="T112" s="2">
        <v>407</v>
      </c>
      <c r="U112" s="2">
        <v>230</v>
      </c>
      <c r="V112" s="2">
        <v>956</v>
      </c>
      <c r="W112" s="2">
        <v>2224</v>
      </c>
      <c r="X112" s="2">
        <v>1132</v>
      </c>
      <c r="Y112" s="2">
        <v>593</v>
      </c>
      <c r="Z112" s="2">
        <v>567</v>
      </c>
      <c r="AA112" s="2">
        <v>255</v>
      </c>
      <c r="AB112" s="2">
        <v>3367</v>
      </c>
      <c r="AC112" s="2">
        <v>299</v>
      </c>
      <c r="AD112" s="2">
        <v>1192</v>
      </c>
      <c r="AE112" s="2">
        <v>2502</v>
      </c>
      <c r="AF112" s="2">
        <v>5671</v>
      </c>
      <c r="AG112" s="2">
        <v>1319</v>
      </c>
      <c r="AH112" s="2">
        <v>483</v>
      </c>
      <c r="AI112" s="2">
        <v>848</v>
      </c>
      <c r="AJ112" s="2">
        <v>330</v>
      </c>
      <c r="AK112" s="2">
        <v>846</v>
      </c>
      <c r="AL112" s="2">
        <v>3003</v>
      </c>
      <c r="AM112" s="2">
        <v>147</v>
      </c>
      <c r="AN112" s="2">
        <v>880</v>
      </c>
      <c r="AO112" s="2">
        <v>923</v>
      </c>
      <c r="AP112" s="2">
        <v>518</v>
      </c>
      <c r="AQ112" s="2">
        <v>52</v>
      </c>
      <c r="AR112" s="2">
        <v>925</v>
      </c>
      <c r="AS112" s="2">
        <v>2176</v>
      </c>
      <c r="AT112" s="2">
        <v>843</v>
      </c>
      <c r="AU112" s="2">
        <v>815</v>
      </c>
      <c r="AV112" s="2">
        <v>1524</v>
      </c>
      <c r="AW112" s="8">
        <v>112</v>
      </c>
    </row>
    <row r="113" spans="1:49" ht="15" x14ac:dyDescent="0.25">
      <c r="A113" s="210" t="s">
        <v>96</v>
      </c>
      <c r="B113" s="2">
        <v>38727</v>
      </c>
      <c r="C113" s="2">
        <v>2938</v>
      </c>
      <c r="D113" s="2">
        <v>497</v>
      </c>
      <c r="E113" s="2">
        <v>914</v>
      </c>
      <c r="F113" s="2">
        <v>2406</v>
      </c>
      <c r="G113" s="2">
        <v>2254</v>
      </c>
      <c r="H113" s="2">
        <v>3450</v>
      </c>
      <c r="I113" s="2">
        <v>9010</v>
      </c>
      <c r="J113" s="2">
        <v>1797</v>
      </c>
      <c r="K113" s="2">
        <v>5163</v>
      </c>
      <c r="L113" s="2">
        <v>6610</v>
      </c>
      <c r="M113" s="2">
        <v>156</v>
      </c>
      <c r="N113" s="2">
        <v>44</v>
      </c>
      <c r="O113" s="2">
        <v>3233</v>
      </c>
      <c r="P113" s="2">
        <v>255</v>
      </c>
      <c r="Q113" s="2">
        <v>2384</v>
      </c>
      <c r="R113" s="2">
        <v>710</v>
      </c>
      <c r="S113" s="2">
        <v>646</v>
      </c>
      <c r="T113" s="2">
        <v>395</v>
      </c>
      <c r="U113" s="2">
        <v>275</v>
      </c>
      <c r="V113" s="2">
        <v>914</v>
      </c>
      <c r="W113" s="2">
        <v>1608</v>
      </c>
      <c r="X113" s="2">
        <v>1179</v>
      </c>
      <c r="Y113" s="2">
        <v>512</v>
      </c>
      <c r="Z113" s="2">
        <v>558</v>
      </c>
      <c r="AA113" s="2">
        <v>206</v>
      </c>
      <c r="AB113" s="2">
        <v>3638</v>
      </c>
      <c r="AC113" s="2">
        <v>255</v>
      </c>
      <c r="AD113" s="2">
        <v>1314</v>
      </c>
      <c r="AE113" s="2">
        <v>2406</v>
      </c>
      <c r="AF113" s="2">
        <v>6060</v>
      </c>
      <c r="AG113" s="2">
        <v>1402</v>
      </c>
      <c r="AH113" s="2">
        <v>416</v>
      </c>
      <c r="AI113" s="2">
        <v>740</v>
      </c>
      <c r="AJ113" s="2">
        <v>356</v>
      </c>
      <c r="AK113" s="2">
        <v>831</v>
      </c>
      <c r="AL113" s="2">
        <v>3041</v>
      </c>
      <c r="AM113" s="2">
        <v>156</v>
      </c>
      <c r="AN113" s="2">
        <v>979</v>
      </c>
      <c r="AO113" s="2">
        <v>1022</v>
      </c>
      <c r="AP113" s="2">
        <v>497</v>
      </c>
      <c r="AQ113" s="2">
        <v>44</v>
      </c>
      <c r="AR113" s="2">
        <v>928</v>
      </c>
      <c r="AS113" s="2">
        <v>2122</v>
      </c>
      <c r="AT113" s="2">
        <v>665</v>
      </c>
      <c r="AU113" s="2">
        <v>794</v>
      </c>
      <c r="AV113" s="2">
        <v>1674</v>
      </c>
      <c r="AW113" s="8">
        <v>113</v>
      </c>
    </row>
    <row r="114" spans="1:49" ht="15" x14ac:dyDescent="0.25">
      <c r="A114" s="210" t="s">
        <v>97</v>
      </c>
      <c r="B114" s="2">
        <v>35787</v>
      </c>
      <c r="C114" s="2">
        <v>2653</v>
      </c>
      <c r="D114" s="2">
        <v>481</v>
      </c>
      <c r="E114" s="2">
        <v>828</v>
      </c>
      <c r="F114" s="2">
        <v>2483</v>
      </c>
      <c r="G114" s="2">
        <v>2218</v>
      </c>
      <c r="H114" s="2">
        <v>2846</v>
      </c>
      <c r="I114" s="2">
        <v>7883</v>
      </c>
      <c r="J114" s="2">
        <v>1805</v>
      </c>
      <c r="K114" s="2">
        <v>5304</v>
      </c>
      <c r="L114" s="2">
        <v>6154</v>
      </c>
      <c r="M114" s="2">
        <v>120</v>
      </c>
      <c r="N114" s="2">
        <v>47</v>
      </c>
      <c r="O114" s="2">
        <v>2697</v>
      </c>
      <c r="P114" s="2">
        <v>268</v>
      </c>
      <c r="Q114" s="2">
        <v>1844</v>
      </c>
      <c r="R114" s="2">
        <v>674</v>
      </c>
      <c r="S114" s="2">
        <v>676</v>
      </c>
      <c r="T114" s="2">
        <v>362</v>
      </c>
      <c r="U114" s="2">
        <v>255</v>
      </c>
      <c r="V114" s="2">
        <v>828</v>
      </c>
      <c r="W114" s="2">
        <v>1172</v>
      </c>
      <c r="X114" s="2">
        <v>1071</v>
      </c>
      <c r="Y114" s="2">
        <v>463</v>
      </c>
      <c r="Z114" s="2">
        <v>533</v>
      </c>
      <c r="AA114" s="2">
        <v>218</v>
      </c>
      <c r="AB114" s="2">
        <v>3376</v>
      </c>
      <c r="AC114" s="2">
        <v>268</v>
      </c>
      <c r="AD114" s="2">
        <v>1386</v>
      </c>
      <c r="AE114" s="2">
        <v>2483</v>
      </c>
      <c r="AF114" s="2">
        <v>5192</v>
      </c>
      <c r="AG114" s="2">
        <v>1443</v>
      </c>
      <c r="AH114" s="2">
        <v>427</v>
      </c>
      <c r="AI114" s="2">
        <v>707</v>
      </c>
      <c r="AJ114" s="2">
        <v>328</v>
      </c>
      <c r="AK114" s="2">
        <v>702</v>
      </c>
      <c r="AL114" s="2">
        <v>3180</v>
      </c>
      <c r="AM114" s="2">
        <v>120</v>
      </c>
      <c r="AN114" s="2">
        <v>849</v>
      </c>
      <c r="AO114" s="2">
        <v>838</v>
      </c>
      <c r="AP114" s="2">
        <v>481</v>
      </c>
      <c r="AQ114" s="2">
        <v>47</v>
      </c>
      <c r="AR114" s="2">
        <v>880</v>
      </c>
      <c r="AS114" s="2">
        <v>2124</v>
      </c>
      <c r="AT114" s="2">
        <v>577</v>
      </c>
      <c r="AU114" s="2">
        <v>745</v>
      </c>
      <c r="AV114" s="2">
        <v>1538</v>
      </c>
      <c r="AW114" s="8">
        <v>114</v>
      </c>
    </row>
    <row r="115" spans="1:49" ht="15" x14ac:dyDescent="0.25">
      <c r="A115" s="210" t="s">
        <v>98</v>
      </c>
      <c r="B115" s="2">
        <v>32305</v>
      </c>
      <c r="C115" s="2">
        <v>2674</v>
      </c>
      <c r="D115" s="2">
        <v>459</v>
      </c>
      <c r="E115" s="2">
        <v>878</v>
      </c>
      <c r="F115" s="2">
        <v>2363</v>
      </c>
      <c r="G115" s="2">
        <v>2117</v>
      </c>
      <c r="H115" s="2">
        <v>2380</v>
      </c>
      <c r="I115" s="2">
        <v>6368</v>
      </c>
      <c r="J115" s="2">
        <v>1647</v>
      </c>
      <c r="K115" s="2">
        <v>5237</v>
      </c>
      <c r="L115" s="2">
        <v>5610</v>
      </c>
      <c r="M115" s="2">
        <v>125</v>
      </c>
      <c r="N115" s="2">
        <v>50</v>
      </c>
      <c r="O115" s="2">
        <v>2064</v>
      </c>
      <c r="P115" s="2">
        <v>333</v>
      </c>
      <c r="Q115" s="2">
        <v>1418</v>
      </c>
      <c r="R115" s="2">
        <v>672</v>
      </c>
      <c r="S115" s="2">
        <v>590</v>
      </c>
      <c r="T115" s="2">
        <v>372</v>
      </c>
      <c r="U115" s="2">
        <v>265</v>
      </c>
      <c r="V115" s="2">
        <v>878</v>
      </c>
      <c r="W115" s="2">
        <v>837</v>
      </c>
      <c r="X115" s="2">
        <v>1051</v>
      </c>
      <c r="Y115" s="2">
        <v>477</v>
      </c>
      <c r="Z115" s="2">
        <v>540</v>
      </c>
      <c r="AA115" s="2">
        <v>220</v>
      </c>
      <c r="AB115" s="2">
        <v>2666</v>
      </c>
      <c r="AC115" s="2">
        <v>333</v>
      </c>
      <c r="AD115" s="2">
        <v>1313</v>
      </c>
      <c r="AE115" s="2">
        <v>2363</v>
      </c>
      <c r="AF115" s="2">
        <v>3892</v>
      </c>
      <c r="AG115" s="2">
        <v>1275</v>
      </c>
      <c r="AH115" s="2">
        <v>353</v>
      </c>
      <c r="AI115" s="2">
        <v>743</v>
      </c>
      <c r="AJ115" s="2">
        <v>290</v>
      </c>
      <c r="AK115" s="2">
        <v>772</v>
      </c>
      <c r="AL115" s="2">
        <v>3115</v>
      </c>
      <c r="AM115" s="2">
        <v>125</v>
      </c>
      <c r="AN115" s="2">
        <v>637</v>
      </c>
      <c r="AO115" s="2">
        <v>778</v>
      </c>
      <c r="AP115" s="2">
        <v>459</v>
      </c>
      <c r="AQ115" s="2">
        <v>50</v>
      </c>
      <c r="AR115" s="2">
        <v>851</v>
      </c>
      <c r="AS115" s="2">
        <v>2122</v>
      </c>
      <c r="AT115" s="2">
        <v>539</v>
      </c>
      <c r="AU115" s="2">
        <v>648</v>
      </c>
      <c r="AV115" s="2">
        <v>1661</v>
      </c>
      <c r="AW115" s="8">
        <v>115</v>
      </c>
    </row>
    <row r="116" spans="1:49" ht="15" x14ac:dyDescent="0.25">
      <c r="A116" s="210" t="s">
        <v>99</v>
      </c>
      <c r="B116" s="2">
        <v>36351</v>
      </c>
      <c r="C116" s="2">
        <v>3509</v>
      </c>
      <c r="D116" s="2">
        <v>581</v>
      </c>
      <c r="E116" s="2">
        <v>1136</v>
      </c>
      <c r="F116" s="2">
        <v>2882</v>
      </c>
      <c r="G116" s="2">
        <v>2605</v>
      </c>
      <c r="H116" s="2">
        <v>2403</v>
      </c>
      <c r="I116" s="2">
        <v>6755</v>
      </c>
      <c r="J116" s="2">
        <v>1932</v>
      </c>
      <c r="K116" s="2">
        <v>6064</v>
      </c>
      <c r="L116" s="2">
        <v>5752</v>
      </c>
      <c r="M116" s="2">
        <v>131</v>
      </c>
      <c r="N116" s="2">
        <v>26</v>
      </c>
      <c r="O116" s="2">
        <v>2149</v>
      </c>
      <c r="P116" s="2">
        <v>426</v>
      </c>
      <c r="Q116" s="2">
        <v>1337</v>
      </c>
      <c r="R116" s="2">
        <v>689</v>
      </c>
      <c r="S116" s="2">
        <v>663</v>
      </c>
      <c r="T116" s="2">
        <v>449</v>
      </c>
      <c r="U116" s="2">
        <v>385</v>
      </c>
      <c r="V116" s="2">
        <v>1136</v>
      </c>
      <c r="W116" s="2">
        <v>837</v>
      </c>
      <c r="X116" s="2">
        <v>1340</v>
      </c>
      <c r="Y116" s="2">
        <v>546</v>
      </c>
      <c r="Z116" s="2">
        <v>627</v>
      </c>
      <c r="AA116" s="2">
        <v>251</v>
      </c>
      <c r="AB116" s="2">
        <v>2465</v>
      </c>
      <c r="AC116" s="2">
        <v>426</v>
      </c>
      <c r="AD116" s="2">
        <v>1529</v>
      </c>
      <c r="AE116" s="2">
        <v>2882</v>
      </c>
      <c r="AF116" s="2">
        <v>3807</v>
      </c>
      <c r="AG116" s="2">
        <v>1483</v>
      </c>
      <c r="AH116" s="2">
        <v>374</v>
      </c>
      <c r="AI116" s="2">
        <v>794</v>
      </c>
      <c r="AJ116" s="2">
        <v>377</v>
      </c>
      <c r="AK116" s="2">
        <v>987</v>
      </c>
      <c r="AL116" s="2">
        <v>3470</v>
      </c>
      <c r="AM116" s="2">
        <v>131</v>
      </c>
      <c r="AN116" s="2">
        <v>649</v>
      </c>
      <c r="AO116" s="2">
        <v>916</v>
      </c>
      <c r="AP116" s="2">
        <v>581</v>
      </c>
      <c r="AQ116" s="2">
        <v>26</v>
      </c>
      <c r="AR116" s="2">
        <v>1182</v>
      </c>
      <c r="AS116" s="2">
        <v>2594</v>
      </c>
      <c r="AT116" s="2">
        <v>691</v>
      </c>
      <c r="AU116" s="2">
        <v>861</v>
      </c>
      <c r="AV116" s="2">
        <v>1866</v>
      </c>
      <c r="AW116" s="8">
        <v>116</v>
      </c>
    </row>
    <row r="117" spans="1:49" ht="15" x14ac:dyDescent="0.25">
      <c r="A117" s="210" t="s">
        <v>100</v>
      </c>
      <c r="B117" s="2">
        <v>38035</v>
      </c>
      <c r="C117" s="2">
        <v>3819</v>
      </c>
      <c r="D117" s="2">
        <v>628</v>
      </c>
      <c r="E117" s="2">
        <v>1259</v>
      </c>
      <c r="F117" s="2">
        <v>3003</v>
      </c>
      <c r="G117" s="2">
        <v>2678</v>
      </c>
      <c r="H117" s="2">
        <v>2348</v>
      </c>
      <c r="I117" s="2">
        <v>7048</v>
      </c>
      <c r="J117" s="2">
        <v>2213</v>
      </c>
      <c r="K117" s="2">
        <v>6223</v>
      </c>
      <c r="L117" s="2">
        <v>5848</v>
      </c>
      <c r="M117" s="2">
        <v>168</v>
      </c>
      <c r="N117" s="2">
        <v>63</v>
      </c>
      <c r="O117" s="2">
        <v>2301</v>
      </c>
      <c r="P117" s="2">
        <v>436</v>
      </c>
      <c r="Q117" s="2">
        <v>1295</v>
      </c>
      <c r="R117" s="2">
        <v>670</v>
      </c>
      <c r="S117" s="2">
        <v>718</v>
      </c>
      <c r="T117" s="2">
        <v>524</v>
      </c>
      <c r="U117" s="2">
        <v>380</v>
      </c>
      <c r="V117" s="2">
        <v>1259</v>
      </c>
      <c r="W117" s="2">
        <v>931</v>
      </c>
      <c r="X117" s="2">
        <v>1468</v>
      </c>
      <c r="Y117" s="2">
        <v>678</v>
      </c>
      <c r="Z117" s="2">
        <v>771</v>
      </c>
      <c r="AA117" s="2">
        <v>327</v>
      </c>
      <c r="AB117" s="2">
        <v>2238</v>
      </c>
      <c r="AC117" s="2">
        <v>436</v>
      </c>
      <c r="AD117" s="2">
        <v>1615</v>
      </c>
      <c r="AE117" s="2">
        <v>3003</v>
      </c>
      <c r="AF117" s="2">
        <v>3604</v>
      </c>
      <c r="AG117" s="2">
        <v>1689</v>
      </c>
      <c r="AH117" s="2">
        <v>488</v>
      </c>
      <c r="AI117" s="2">
        <v>995</v>
      </c>
      <c r="AJ117" s="2">
        <v>383</v>
      </c>
      <c r="AK117" s="2">
        <v>1139</v>
      </c>
      <c r="AL117" s="2">
        <v>3506</v>
      </c>
      <c r="AM117" s="2">
        <v>168</v>
      </c>
      <c r="AN117" s="2">
        <v>652</v>
      </c>
      <c r="AO117" s="2">
        <v>994</v>
      </c>
      <c r="AP117" s="2">
        <v>628</v>
      </c>
      <c r="AQ117" s="2">
        <v>63</v>
      </c>
      <c r="AR117" s="2">
        <v>1212</v>
      </c>
      <c r="AS117" s="2">
        <v>2717</v>
      </c>
      <c r="AT117" s="2">
        <v>683</v>
      </c>
      <c r="AU117" s="2">
        <v>957</v>
      </c>
      <c r="AV117" s="2">
        <v>1844</v>
      </c>
      <c r="AW117" s="8">
        <v>117</v>
      </c>
    </row>
    <row r="118" spans="1:49" ht="15" x14ac:dyDescent="0.25">
      <c r="A118" s="210" t="s">
        <v>101</v>
      </c>
      <c r="B118" s="2">
        <v>35899</v>
      </c>
      <c r="C118" s="2">
        <v>3569</v>
      </c>
      <c r="D118" s="2">
        <v>641</v>
      </c>
      <c r="E118" s="2">
        <v>1206</v>
      </c>
      <c r="F118" s="2">
        <v>2774</v>
      </c>
      <c r="G118" s="2">
        <v>2417</v>
      </c>
      <c r="H118" s="2">
        <v>2371</v>
      </c>
      <c r="I118" s="2">
        <v>6613</v>
      </c>
      <c r="J118" s="2">
        <v>2226</v>
      </c>
      <c r="K118" s="2">
        <v>5889</v>
      </c>
      <c r="L118" s="2">
        <v>5299</v>
      </c>
      <c r="M118" s="2">
        <v>144</v>
      </c>
      <c r="N118" s="2">
        <v>48</v>
      </c>
      <c r="O118" s="2">
        <v>2236</v>
      </c>
      <c r="P118" s="2">
        <v>466</v>
      </c>
      <c r="Q118" s="2">
        <v>1279</v>
      </c>
      <c r="R118" s="2">
        <v>716</v>
      </c>
      <c r="S118" s="2">
        <v>672</v>
      </c>
      <c r="T118" s="2">
        <v>519</v>
      </c>
      <c r="U118" s="2">
        <v>330</v>
      </c>
      <c r="V118" s="2">
        <v>1206</v>
      </c>
      <c r="W118" s="2">
        <v>909</v>
      </c>
      <c r="X118" s="2">
        <v>1313</v>
      </c>
      <c r="Y118" s="2">
        <v>635</v>
      </c>
      <c r="Z118" s="2">
        <v>683</v>
      </c>
      <c r="AA118" s="2">
        <v>321</v>
      </c>
      <c r="AB118" s="2">
        <v>2072</v>
      </c>
      <c r="AC118" s="2">
        <v>466</v>
      </c>
      <c r="AD118" s="2">
        <v>1432</v>
      </c>
      <c r="AE118" s="2">
        <v>2774</v>
      </c>
      <c r="AF118" s="2">
        <v>3362</v>
      </c>
      <c r="AG118" s="2">
        <v>1707</v>
      </c>
      <c r="AH118" s="2">
        <v>459</v>
      </c>
      <c r="AI118" s="2">
        <v>914</v>
      </c>
      <c r="AJ118" s="2">
        <v>376</v>
      </c>
      <c r="AK118" s="2">
        <v>1064</v>
      </c>
      <c r="AL118" s="2">
        <v>3215</v>
      </c>
      <c r="AM118" s="2">
        <v>144</v>
      </c>
      <c r="AN118" s="2">
        <v>655</v>
      </c>
      <c r="AO118" s="2">
        <v>912</v>
      </c>
      <c r="AP118" s="2">
        <v>641</v>
      </c>
      <c r="AQ118" s="2">
        <v>48</v>
      </c>
      <c r="AR118" s="2">
        <v>1192</v>
      </c>
      <c r="AS118" s="2">
        <v>2674</v>
      </c>
      <c r="AT118" s="2">
        <v>655</v>
      </c>
      <c r="AU118" s="2">
        <v>924</v>
      </c>
      <c r="AV118" s="2">
        <v>1630</v>
      </c>
      <c r="AW118" s="8">
        <v>118</v>
      </c>
    </row>
    <row r="119" spans="1:49" ht="15" x14ac:dyDescent="0.25">
      <c r="A119" s="210" t="s">
        <v>102</v>
      </c>
      <c r="B119" s="2">
        <v>31719</v>
      </c>
      <c r="C119" s="2">
        <v>3203</v>
      </c>
      <c r="D119" s="2">
        <v>595</v>
      </c>
      <c r="E119" s="2">
        <v>1151</v>
      </c>
      <c r="F119" s="2">
        <v>2662</v>
      </c>
      <c r="G119" s="2">
        <v>1984</v>
      </c>
      <c r="H119" s="2">
        <v>2140</v>
      </c>
      <c r="I119" s="2">
        <v>5548</v>
      </c>
      <c r="J119" s="2">
        <v>2061</v>
      </c>
      <c r="K119" s="2">
        <v>5342</v>
      </c>
      <c r="L119" s="2">
        <v>4497</v>
      </c>
      <c r="M119" s="2">
        <v>162</v>
      </c>
      <c r="N119" s="2">
        <v>45</v>
      </c>
      <c r="O119" s="2">
        <v>1872</v>
      </c>
      <c r="P119" s="2">
        <v>457</v>
      </c>
      <c r="Q119" s="2">
        <v>1178</v>
      </c>
      <c r="R119" s="2">
        <v>614</v>
      </c>
      <c r="S119" s="2">
        <v>586</v>
      </c>
      <c r="T119" s="2">
        <v>517</v>
      </c>
      <c r="U119" s="2">
        <v>281</v>
      </c>
      <c r="V119" s="2">
        <v>1151</v>
      </c>
      <c r="W119" s="2">
        <v>710</v>
      </c>
      <c r="X119" s="2">
        <v>1187</v>
      </c>
      <c r="Y119" s="2">
        <v>521</v>
      </c>
      <c r="Z119" s="2">
        <v>583</v>
      </c>
      <c r="AA119" s="2">
        <v>256</v>
      </c>
      <c r="AB119" s="2">
        <v>1731</v>
      </c>
      <c r="AC119" s="2">
        <v>457</v>
      </c>
      <c r="AD119" s="2">
        <v>1252</v>
      </c>
      <c r="AE119" s="2">
        <v>2662</v>
      </c>
      <c r="AF119" s="2">
        <v>2810</v>
      </c>
      <c r="AG119" s="2">
        <v>1544</v>
      </c>
      <c r="AH119" s="2">
        <v>382</v>
      </c>
      <c r="AI119" s="2">
        <v>838</v>
      </c>
      <c r="AJ119" s="2">
        <v>348</v>
      </c>
      <c r="AK119" s="2">
        <v>958</v>
      </c>
      <c r="AL119" s="2">
        <v>2969</v>
      </c>
      <c r="AM119" s="2">
        <v>162</v>
      </c>
      <c r="AN119" s="2">
        <v>576</v>
      </c>
      <c r="AO119" s="2">
        <v>750</v>
      </c>
      <c r="AP119" s="2">
        <v>595</v>
      </c>
      <c r="AQ119" s="2">
        <v>45</v>
      </c>
      <c r="AR119" s="2">
        <v>1058</v>
      </c>
      <c r="AS119" s="2">
        <v>2373</v>
      </c>
      <c r="AT119" s="2">
        <v>451</v>
      </c>
      <c r="AU119" s="2">
        <v>829</v>
      </c>
      <c r="AV119" s="2">
        <v>1345</v>
      </c>
      <c r="AW119" s="8">
        <v>119</v>
      </c>
    </row>
    <row r="120" spans="1:49" ht="15" x14ac:dyDescent="0.25">
      <c r="A120" s="210" t="s">
        <v>103</v>
      </c>
      <c r="B120" s="2">
        <v>30376</v>
      </c>
      <c r="C120" s="2">
        <v>3344</v>
      </c>
      <c r="D120" s="2">
        <v>569</v>
      </c>
      <c r="E120" s="2">
        <v>1183</v>
      </c>
      <c r="F120" s="2">
        <v>2479</v>
      </c>
      <c r="G120" s="2">
        <v>2127</v>
      </c>
      <c r="H120" s="2">
        <v>2089</v>
      </c>
      <c r="I120" s="2">
        <v>4799</v>
      </c>
      <c r="J120" s="2">
        <v>2063</v>
      </c>
      <c r="K120" s="2">
        <v>4848</v>
      </c>
      <c r="L120" s="2">
        <v>4313</v>
      </c>
      <c r="M120" s="2">
        <v>150</v>
      </c>
      <c r="N120" s="2">
        <v>43</v>
      </c>
      <c r="O120" s="2">
        <v>1877</v>
      </c>
      <c r="P120" s="2">
        <v>492</v>
      </c>
      <c r="Q120" s="2">
        <v>1039</v>
      </c>
      <c r="R120" s="2">
        <v>694</v>
      </c>
      <c r="S120" s="2">
        <v>631</v>
      </c>
      <c r="T120" s="2">
        <v>470</v>
      </c>
      <c r="U120" s="2">
        <v>280</v>
      </c>
      <c r="V120" s="2">
        <v>1183</v>
      </c>
      <c r="W120" s="2">
        <v>776</v>
      </c>
      <c r="X120" s="2">
        <v>1241</v>
      </c>
      <c r="Y120" s="2">
        <v>438</v>
      </c>
      <c r="Z120" s="2">
        <v>562</v>
      </c>
      <c r="AA120" s="2">
        <v>236</v>
      </c>
      <c r="AB120" s="2">
        <v>1579</v>
      </c>
      <c r="AC120" s="2">
        <v>492</v>
      </c>
      <c r="AD120" s="2">
        <v>1365</v>
      </c>
      <c r="AE120" s="2">
        <v>2479</v>
      </c>
      <c r="AF120" s="2">
        <v>2313</v>
      </c>
      <c r="AG120" s="2">
        <v>1593</v>
      </c>
      <c r="AH120" s="2">
        <v>372</v>
      </c>
      <c r="AI120" s="2">
        <v>800</v>
      </c>
      <c r="AJ120" s="2">
        <v>356</v>
      </c>
      <c r="AK120" s="2">
        <v>988</v>
      </c>
      <c r="AL120" s="2">
        <v>2641</v>
      </c>
      <c r="AM120" s="2">
        <v>150</v>
      </c>
      <c r="AN120" s="2">
        <v>470</v>
      </c>
      <c r="AO120" s="2">
        <v>704</v>
      </c>
      <c r="AP120" s="2">
        <v>569</v>
      </c>
      <c r="AQ120" s="2">
        <v>43</v>
      </c>
      <c r="AR120" s="2">
        <v>1115</v>
      </c>
      <c r="AS120" s="2">
        <v>2207</v>
      </c>
      <c r="AT120" s="2">
        <v>482</v>
      </c>
      <c r="AU120" s="2">
        <v>736</v>
      </c>
      <c r="AV120" s="2">
        <v>1372</v>
      </c>
      <c r="AW120" s="8">
        <v>120</v>
      </c>
    </row>
    <row r="121" spans="1:49" ht="15" x14ac:dyDescent="0.25">
      <c r="A121" s="210" t="s">
        <v>104</v>
      </c>
      <c r="B121" s="2">
        <v>26690</v>
      </c>
      <c r="C121" s="2">
        <v>3075</v>
      </c>
      <c r="D121" s="2">
        <v>496</v>
      </c>
      <c r="E121" s="2">
        <v>1085</v>
      </c>
      <c r="F121" s="2">
        <v>2256</v>
      </c>
      <c r="G121" s="2">
        <v>1807</v>
      </c>
      <c r="H121" s="2">
        <v>1654</v>
      </c>
      <c r="I121" s="2">
        <v>4182</v>
      </c>
      <c r="J121" s="2">
        <v>1813</v>
      </c>
      <c r="K121" s="2">
        <v>4416</v>
      </c>
      <c r="L121" s="2">
        <v>3685</v>
      </c>
      <c r="M121" s="2">
        <v>166</v>
      </c>
      <c r="N121" s="2">
        <v>45</v>
      </c>
      <c r="O121" s="2">
        <v>1598</v>
      </c>
      <c r="P121" s="2">
        <v>412</v>
      </c>
      <c r="Q121" s="2">
        <v>774</v>
      </c>
      <c r="R121" s="2">
        <v>603</v>
      </c>
      <c r="S121" s="2">
        <v>527</v>
      </c>
      <c r="T121" s="2">
        <v>460</v>
      </c>
      <c r="U121" s="2">
        <v>287</v>
      </c>
      <c r="V121" s="2">
        <v>1085</v>
      </c>
      <c r="W121" s="2">
        <v>676</v>
      </c>
      <c r="X121" s="2">
        <v>1122</v>
      </c>
      <c r="Y121" s="2">
        <v>386</v>
      </c>
      <c r="Z121" s="2">
        <v>529</v>
      </c>
      <c r="AA121" s="2">
        <v>164</v>
      </c>
      <c r="AB121" s="2">
        <v>1266</v>
      </c>
      <c r="AC121" s="2">
        <v>412</v>
      </c>
      <c r="AD121" s="2">
        <v>1146</v>
      </c>
      <c r="AE121" s="2">
        <v>2256</v>
      </c>
      <c r="AF121" s="2">
        <v>1891</v>
      </c>
      <c r="AG121" s="2">
        <v>1353</v>
      </c>
      <c r="AH121" s="2">
        <v>311</v>
      </c>
      <c r="AI121" s="2">
        <v>691</v>
      </c>
      <c r="AJ121" s="2">
        <v>277</v>
      </c>
      <c r="AK121" s="2">
        <v>833</v>
      </c>
      <c r="AL121" s="2">
        <v>2437</v>
      </c>
      <c r="AM121" s="2">
        <v>166</v>
      </c>
      <c r="AN121" s="2">
        <v>395</v>
      </c>
      <c r="AO121" s="2">
        <v>702</v>
      </c>
      <c r="AP121" s="2">
        <v>496</v>
      </c>
      <c r="AQ121" s="2">
        <v>45</v>
      </c>
      <c r="AR121" s="2">
        <v>1120</v>
      </c>
      <c r="AS121" s="2">
        <v>1979</v>
      </c>
      <c r="AT121" s="2">
        <v>374</v>
      </c>
      <c r="AU121" s="2">
        <v>728</v>
      </c>
      <c r="AV121" s="2">
        <v>1199</v>
      </c>
      <c r="AW121" s="8">
        <v>121</v>
      </c>
    </row>
    <row r="122" spans="1:49" ht="15" x14ac:dyDescent="0.25">
      <c r="A122" s="210" t="s">
        <v>105</v>
      </c>
      <c r="B122" s="2">
        <v>20368</v>
      </c>
      <c r="C122" s="2">
        <v>2275</v>
      </c>
      <c r="D122" s="2">
        <v>385</v>
      </c>
      <c r="E122" s="2">
        <v>874</v>
      </c>
      <c r="F122" s="2">
        <v>1607</v>
      </c>
      <c r="G122" s="2">
        <v>1368</v>
      </c>
      <c r="H122" s="2">
        <v>1314</v>
      </c>
      <c r="I122" s="2">
        <v>3278</v>
      </c>
      <c r="J122" s="2">
        <v>1356</v>
      </c>
      <c r="K122" s="2">
        <v>3337</v>
      </c>
      <c r="L122" s="2">
        <v>2838</v>
      </c>
      <c r="M122" s="2">
        <v>130</v>
      </c>
      <c r="N122" s="2">
        <v>21</v>
      </c>
      <c r="O122" s="2">
        <v>1267</v>
      </c>
      <c r="P122" s="2">
        <v>318</v>
      </c>
      <c r="Q122" s="2">
        <v>629</v>
      </c>
      <c r="R122" s="2">
        <v>434</v>
      </c>
      <c r="S122" s="2">
        <v>419</v>
      </c>
      <c r="T122" s="2">
        <v>378</v>
      </c>
      <c r="U122" s="2">
        <v>197</v>
      </c>
      <c r="V122" s="2">
        <v>874</v>
      </c>
      <c r="W122" s="2">
        <v>560</v>
      </c>
      <c r="X122" s="2">
        <v>796</v>
      </c>
      <c r="Y122" s="2">
        <v>334</v>
      </c>
      <c r="Z122" s="2">
        <v>450</v>
      </c>
      <c r="AA122" s="2">
        <v>130</v>
      </c>
      <c r="AB122" s="2">
        <v>964</v>
      </c>
      <c r="AC122" s="2">
        <v>318</v>
      </c>
      <c r="AD122" s="2">
        <v>861</v>
      </c>
      <c r="AE122" s="2">
        <v>1607</v>
      </c>
      <c r="AF122" s="2">
        <v>1447</v>
      </c>
      <c r="AG122" s="2">
        <v>978</v>
      </c>
      <c r="AH122" s="2">
        <v>227</v>
      </c>
      <c r="AI122" s="2">
        <v>542</v>
      </c>
      <c r="AJ122" s="2">
        <v>251</v>
      </c>
      <c r="AK122" s="2">
        <v>676</v>
      </c>
      <c r="AL122" s="2">
        <v>1872</v>
      </c>
      <c r="AM122" s="2">
        <v>130</v>
      </c>
      <c r="AN122" s="2">
        <v>288</v>
      </c>
      <c r="AO122" s="2">
        <v>619</v>
      </c>
      <c r="AP122" s="2">
        <v>385</v>
      </c>
      <c r="AQ122" s="2">
        <v>21</v>
      </c>
      <c r="AR122" s="2">
        <v>803</v>
      </c>
      <c r="AS122" s="2">
        <v>1465</v>
      </c>
      <c r="AT122" s="2">
        <v>310</v>
      </c>
      <c r="AU122" s="2">
        <v>521</v>
      </c>
      <c r="AV122" s="2">
        <v>882</v>
      </c>
      <c r="AW122" s="8">
        <v>122</v>
      </c>
    </row>
    <row r="123" spans="1:49" ht="15" x14ac:dyDescent="0.25">
      <c r="A123" s="210" t="s">
        <v>106</v>
      </c>
      <c r="B123" s="2">
        <v>15971</v>
      </c>
      <c r="C123" s="2">
        <v>1793</v>
      </c>
      <c r="D123" s="2">
        <v>319</v>
      </c>
      <c r="E123" s="2">
        <v>691</v>
      </c>
      <c r="F123" s="2">
        <v>1318</v>
      </c>
      <c r="G123" s="2">
        <v>1079</v>
      </c>
      <c r="H123" s="2">
        <v>1152</v>
      </c>
      <c r="I123" s="2">
        <v>2623</v>
      </c>
      <c r="J123" s="2">
        <v>985</v>
      </c>
      <c r="K123" s="2">
        <v>2508</v>
      </c>
      <c r="L123" s="2">
        <v>2201</v>
      </c>
      <c r="M123" s="2">
        <v>84</v>
      </c>
      <c r="N123" s="2">
        <v>15</v>
      </c>
      <c r="O123" s="2">
        <v>968</v>
      </c>
      <c r="P123" s="2">
        <v>235</v>
      </c>
      <c r="Q123" s="2">
        <v>579</v>
      </c>
      <c r="R123" s="2">
        <v>380</v>
      </c>
      <c r="S123" s="2">
        <v>305</v>
      </c>
      <c r="T123" s="2">
        <v>263</v>
      </c>
      <c r="U123" s="2">
        <v>144</v>
      </c>
      <c r="V123" s="2">
        <v>691</v>
      </c>
      <c r="W123" s="2">
        <v>450</v>
      </c>
      <c r="X123" s="2">
        <v>684</v>
      </c>
      <c r="Y123" s="2">
        <v>285</v>
      </c>
      <c r="Z123" s="2">
        <v>373</v>
      </c>
      <c r="AA123" s="2">
        <v>126</v>
      </c>
      <c r="AB123" s="2">
        <v>797</v>
      </c>
      <c r="AC123" s="2">
        <v>235</v>
      </c>
      <c r="AD123" s="2">
        <v>666</v>
      </c>
      <c r="AE123" s="2">
        <v>1318</v>
      </c>
      <c r="AF123" s="2">
        <v>1210</v>
      </c>
      <c r="AG123" s="2">
        <v>722</v>
      </c>
      <c r="AH123" s="2">
        <v>173</v>
      </c>
      <c r="AI123" s="2">
        <v>372</v>
      </c>
      <c r="AJ123" s="2">
        <v>193</v>
      </c>
      <c r="AK123" s="2">
        <v>487</v>
      </c>
      <c r="AL123" s="2">
        <v>1342</v>
      </c>
      <c r="AM123" s="2">
        <v>84</v>
      </c>
      <c r="AN123" s="2">
        <v>213</v>
      </c>
      <c r="AO123" s="2">
        <v>475</v>
      </c>
      <c r="AP123" s="2">
        <v>319</v>
      </c>
      <c r="AQ123" s="2">
        <v>15</v>
      </c>
      <c r="AR123" s="2">
        <v>622</v>
      </c>
      <c r="AS123" s="2">
        <v>1166</v>
      </c>
      <c r="AT123" s="2">
        <v>269</v>
      </c>
      <c r="AU123" s="2">
        <v>354</v>
      </c>
      <c r="AV123" s="2">
        <v>659</v>
      </c>
      <c r="AW123" s="8">
        <v>123</v>
      </c>
    </row>
    <row r="124" spans="1:49" ht="15" x14ac:dyDescent="0.25">
      <c r="A124" s="210" t="s">
        <v>107</v>
      </c>
      <c r="B124" s="2">
        <v>10257</v>
      </c>
      <c r="C124" s="2">
        <v>1138</v>
      </c>
      <c r="D124" s="2">
        <v>278</v>
      </c>
      <c r="E124" s="2">
        <v>405</v>
      </c>
      <c r="F124" s="2">
        <v>823</v>
      </c>
      <c r="G124" s="2">
        <v>636</v>
      </c>
      <c r="H124" s="2">
        <v>733</v>
      </c>
      <c r="I124" s="2">
        <v>1698</v>
      </c>
      <c r="J124" s="2">
        <v>606</v>
      </c>
      <c r="K124" s="2">
        <v>1625</v>
      </c>
      <c r="L124" s="2">
        <v>1419</v>
      </c>
      <c r="M124" s="2">
        <v>49</v>
      </c>
      <c r="N124" s="2">
        <v>11</v>
      </c>
      <c r="O124" s="2">
        <v>681</v>
      </c>
      <c r="P124" s="2">
        <v>155</v>
      </c>
      <c r="Q124" s="2">
        <v>394</v>
      </c>
      <c r="R124" s="2">
        <v>223</v>
      </c>
      <c r="S124" s="2">
        <v>207</v>
      </c>
      <c r="T124" s="2">
        <v>162</v>
      </c>
      <c r="U124" s="2">
        <v>102</v>
      </c>
      <c r="V124" s="2">
        <v>405</v>
      </c>
      <c r="W124" s="2">
        <v>338</v>
      </c>
      <c r="X124" s="2">
        <v>440</v>
      </c>
      <c r="Y124" s="2">
        <v>179</v>
      </c>
      <c r="Z124" s="2">
        <v>251</v>
      </c>
      <c r="AA124" s="2">
        <v>76</v>
      </c>
      <c r="AB124" s="2">
        <v>492</v>
      </c>
      <c r="AC124" s="2">
        <v>155</v>
      </c>
      <c r="AD124" s="2">
        <v>385</v>
      </c>
      <c r="AE124" s="2">
        <v>823</v>
      </c>
      <c r="AF124" s="2">
        <v>855</v>
      </c>
      <c r="AG124" s="2">
        <v>444</v>
      </c>
      <c r="AH124" s="2">
        <v>90</v>
      </c>
      <c r="AI124" s="2">
        <v>259</v>
      </c>
      <c r="AJ124" s="2">
        <v>116</v>
      </c>
      <c r="AK124" s="2">
        <v>296</v>
      </c>
      <c r="AL124" s="2">
        <v>872</v>
      </c>
      <c r="AM124" s="2">
        <v>49</v>
      </c>
      <c r="AN124" s="2">
        <v>136</v>
      </c>
      <c r="AO124" s="2">
        <v>267</v>
      </c>
      <c r="AP124" s="2">
        <v>278</v>
      </c>
      <c r="AQ124" s="2">
        <v>11</v>
      </c>
      <c r="AR124" s="2">
        <v>402</v>
      </c>
      <c r="AS124" s="2">
        <v>753</v>
      </c>
      <c r="AT124" s="2">
        <v>149</v>
      </c>
      <c r="AU124" s="2">
        <v>231</v>
      </c>
      <c r="AV124" s="2">
        <v>417</v>
      </c>
      <c r="AW124" s="8">
        <v>124</v>
      </c>
    </row>
    <row r="125" spans="1:49" ht="15" x14ac:dyDescent="0.25">
      <c r="A125" s="211" t="s">
        <v>108</v>
      </c>
      <c r="B125" s="2">
        <v>5089</v>
      </c>
      <c r="C125" s="2">
        <v>553</v>
      </c>
      <c r="D125" s="2">
        <v>135</v>
      </c>
      <c r="E125" s="2">
        <v>192</v>
      </c>
      <c r="F125" s="2">
        <v>415</v>
      </c>
      <c r="G125" s="2">
        <v>315</v>
      </c>
      <c r="H125" s="2">
        <v>336</v>
      </c>
      <c r="I125" s="2">
        <v>851</v>
      </c>
      <c r="J125" s="2">
        <v>326</v>
      </c>
      <c r="K125" s="2">
        <v>750</v>
      </c>
      <c r="L125" s="2">
        <v>718</v>
      </c>
      <c r="M125" s="2">
        <v>32</v>
      </c>
      <c r="N125" s="2">
        <v>9</v>
      </c>
      <c r="O125" s="2">
        <v>376</v>
      </c>
      <c r="P125" s="2">
        <v>81</v>
      </c>
      <c r="Q125" s="2">
        <v>174</v>
      </c>
      <c r="R125" s="2">
        <v>119</v>
      </c>
      <c r="S125" s="2">
        <v>134</v>
      </c>
      <c r="T125" s="2">
        <v>79</v>
      </c>
      <c r="U125" s="2">
        <v>39</v>
      </c>
      <c r="V125" s="2">
        <v>192</v>
      </c>
      <c r="W125" s="2">
        <v>153</v>
      </c>
      <c r="X125" s="2">
        <v>209</v>
      </c>
      <c r="Y125" s="2">
        <v>110</v>
      </c>
      <c r="Z125" s="2">
        <v>130</v>
      </c>
      <c r="AA125" s="2">
        <v>39</v>
      </c>
      <c r="AB125" s="2">
        <v>298</v>
      </c>
      <c r="AC125" s="2">
        <v>81</v>
      </c>
      <c r="AD125" s="2">
        <v>198</v>
      </c>
      <c r="AE125" s="2">
        <v>415</v>
      </c>
      <c r="AF125" s="2">
        <v>426</v>
      </c>
      <c r="AG125" s="2">
        <v>247</v>
      </c>
      <c r="AH125" s="2">
        <v>60</v>
      </c>
      <c r="AI125" s="2">
        <v>127</v>
      </c>
      <c r="AJ125" s="2">
        <v>43</v>
      </c>
      <c r="AK125" s="2">
        <v>134</v>
      </c>
      <c r="AL125" s="2">
        <v>352</v>
      </c>
      <c r="AM125" s="2">
        <v>32</v>
      </c>
      <c r="AN125" s="2">
        <v>89</v>
      </c>
      <c r="AO125" s="2">
        <v>108</v>
      </c>
      <c r="AP125" s="2">
        <v>135</v>
      </c>
      <c r="AQ125" s="2">
        <v>9</v>
      </c>
      <c r="AR125" s="2">
        <v>210</v>
      </c>
      <c r="AS125" s="2">
        <v>398</v>
      </c>
      <c r="AT125" s="2">
        <v>78</v>
      </c>
      <c r="AU125" s="2">
        <v>108</v>
      </c>
      <c r="AV125" s="2">
        <v>163</v>
      </c>
      <c r="AW125" s="8">
        <v>125</v>
      </c>
    </row>
    <row r="126" spans="1:49" ht="15" x14ac:dyDescent="0.25">
      <c r="A126" s="211" t="s">
        <v>109</v>
      </c>
      <c r="B126" s="2">
        <v>1993</v>
      </c>
      <c r="C126" s="2">
        <v>207</v>
      </c>
      <c r="D126" s="2">
        <v>57</v>
      </c>
      <c r="E126" s="2">
        <v>79</v>
      </c>
      <c r="F126" s="2">
        <v>152</v>
      </c>
      <c r="G126" s="2">
        <v>118</v>
      </c>
      <c r="H126" s="2">
        <v>150</v>
      </c>
      <c r="I126" s="2">
        <v>309</v>
      </c>
      <c r="J126" s="2">
        <v>120</v>
      </c>
      <c r="K126" s="2">
        <v>295</v>
      </c>
      <c r="L126" s="2">
        <v>284</v>
      </c>
      <c r="M126" s="2">
        <v>20</v>
      </c>
      <c r="N126" s="2">
        <v>2</v>
      </c>
      <c r="O126" s="2">
        <v>171</v>
      </c>
      <c r="P126" s="2">
        <v>29</v>
      </c>
      <c r="Q126" s="2">
        <v>78</v>
      </c>
      <c r="R126" s="2">
        <v>46</v>
      </c>
      <c r="S126" s="2">
        <v>71</v>
      </c>
      <c r="T126" s="2">
        <v>27</v>
      </c>
      <c r="U126" s="2">
        <v>5</v>
      </c>
      <c r="V126" s="2">
        <v>79</v>
      </c>
      <c r="W126" s="2">
        <v>73</v>
      </c>
      <c r="X126" s="2">
        <v>70</v>
      </c>
      <c r="Y126" s="2">
        <v>46</v>
      </c>
      <c r="Z126" s="2">
        <v>43</v>
      </c>
      <c r="AA126" s="2">
        <v>6</v>
      </c>
      <c r="AB126" s="2">
        <v>127</v>
      </c>
      <c r="AC126" s="2">
        <v>29</v>
      </c>
      <c r="AD126" s="2">
        <v>86</v>
      </c>
      <c r="AE126" s="2">
        <v>152</v>
      </c>
      <c r="AF126" s="2">
        <v>168</v>
      </c>
      <c r="AG126" s="2">
        <v>93</v>
      </c>
      <c r="AH126" s="2">
        <v>15</v>
      </c>
      <c r="AI126" s="2">
        <v>46</v>
      </c>
      <c r="AJ126" s="2">
        <v>26</v>
      </c>
      <c r="AK126" s="2">
        <v>47</v>
      </c>
      <c r="AL126" s="2">
        <v>132</v>
      </c>
      <c r="AM126" s="2">
        <v>20</v>
      </c>
      <c r="AN126" s="2">
        <v>27</v>
      </c>
      <c r="AO126" s="2">
        <v>42</v>
      </c>
      <c r="AP126" s="2">
        <v>57</v>
      </c>
      <c r="AQ126" s="2">
        <v>2</v>
      </c>
      <c r="AR126" s="2">
        <v>90</v>
      </c>
      <c r="AS126" s="2">
        <v>163</v>
      </c>
      <c r="AT126" s="2">
        <v>27</v>
      </c>
      <c r="AU126" s="2">
        <v>32</v>
      </c>
      <c r="AV126" s="2">
        <v>68</v>
      </c>
      <c r="AW126" s="8">
        <v>126</v>
      </c>
    </row>
    <row r="127" spans="1:49" ht="15" x14ac:dyDescent="0.25">
      <c r="A127" s="210" t="s">
        <v>264</v>
      </c>
      <c r="B127" s="2">
        <v>5999</v>
      </c>
      <c r="C127" s="214">
        <v>531</v>
      </c>
      <c r="D127" s="214">
        <v>113</v>
      </c>
      <c r="E127" s="214">
        <v>177</v>
      </c>
      <c r="F127" s="214">
        <v>450</v>
      </c>
      <c r="G127" s="214">
        <v>396</v>
      </c>
      <c r="H127" s="214">
        <v>485</v>
      </c>
      <c r="I127" s="214">
        <v>1130</v>
      </c>
      <c r="J127" s="214">
        <v>376</v>
      </c>
      <c r="K127" s="214">
        <v>882</v>
      </c>
      <c r="L127" s="214">
        <v>964</v>
      </c>
      <c r="M127" s="214">
        <v>22</v>
      </c>
      <c r="N127" s="214">
        <v>8</v>
      </c>
      <c r="O127" s="214">
        <v>425</v>
      </c>
      <c r="P127" s="214">
        <v>40</v>
      </c>
      <c r="Q127" s="214">
        <v>288</v>
      </c>
      <c r="R127" s="214">
        <v>131</v>
      </c>
      <c r="S127" s="214">
        <v>128</v>
      </c>
      <c r="T127" s="214">
        <v>83</v>
      </c>
      <c r="U127" s="214">
        <v>44</v>
      </c>
      <c r="V127" s="214">
        <v>177</v>
      </c>
      <c r="W127" s="214">
        <v>187</v>
      </c>
      <c r="X127" s="214">
        <v>220</v>
      </c>
      <c r="Y127" s="214">
        <v>91</v>
      </c>
      <c r="Z127" s="214">
        <v>139</v>
      </c>
      <c r="AA127" s="214">
        <v>36</v>
      </c>
      <c r="AB127" s="214">
        <v>403</v>
      </c>
      <c r="AC127" s="214">
        <v>40</v>
      </c>
      <c r="AD127" s="214">
        <v>250</v>
      </c>
      <c r="AE127" s="214">
        <v>450</v>
      </c>
      <c r="AF127" s="214">
        <v>675</v>
      </c>
      <c r="AG127" s="214">
        <v>293</v>
      </c>
      <c r="AH127" s="214">
        <v>61</v>
      </c>
      <c r="AI127" s="214">
        <v>151</v>
      </c>
      <c r="AJ127" s="214">
        <v>66</v>
      </c>
      <c r="AK127" s="214">
        <v>148</v>
      </c>
      <c r="AL127" s="214">
        <v>521</v>
      </c>
      <c r="AM127" s="214">
        <v>22</v>
      </c>
      <c r="AN127" s="214">
        <v>110</v>
      </c>
      <c r="AO127" s="214">
        <v>142</v>
      </c>
      <c r="AP127" s="214">
        <v>113</v>
      </c>
      <c r="AQ127" s="214">
        <v>8</v>
      </c>
      <c r="AR127" s="214">
        <v>163</v>
      </c>
      <c r="AS127" s="214">
        <v>361</v>
      </c>
      <c r="AT127" s="214">
        <v>102</v>
      </c>
      <c r="AU127" s="214">
        <v>125</v>
      </c>
      <c r="AV127" s="214">
        <v>271</v>
      </c>
      <c r="AW127" s="8">
        <v>127</v>
      </c>
    </row>
    <row r="128" spans="1:49" ht="15" x14ac:dyDescent="0.25">
      <c r="A128" s="210" t="s">
        <v>111</v>
      </c>
      <c r="B128" s="2">
        <v>23206</v>
      </c>
      <c r="C128" s="214">
        <v>2150</v>
      </c>
      <c r="D128" s="214">
        <v>344</v>
      </c>
      <c r="E128" s="214">
        <v>810</v>
      </c>
      <c r="F128" s="214">
        <v>1800</v>
      </c>
      <c r="G128" s="214">
        <v>1592</v>
      </c>
      <c r="H128" s="214">
        <v>1646</v>
      </c>
      <c r="I128" s="214">
        <v>4024</v>
      </c>
      <c r="J128" s="214">
        <v>1368</v>
      </c>
      <c r="K128" s="214">
        <v>3776</v>
      </c>
      <c r="L128" s="214">
        <v>3879</v>
      </c>
      <c r="M128" s="214">
        <v>88</v>
      </c>
      <c r="N128" s="214">
        <v>32</v>
      </c>
      <c r="O128" s="214">
        <v>1488</v>
      </c>
      <c r="P128" s="214">
        <v>209</v>
      </c>
      <c r="Q128" s="214">
        <v>886</v>
      </c>
      <c r="R128" s="214">
        <v>512</v>
      </c>
      <c r="S128" s="214">
        <v>519</v>
      </c>
      <c r="T128" s="214">
        <v>331</v>
      </c>
      <c r="U128" s="214">
        <v>210</v>
      </c>
      <c r="V128" s="214">
        <v>810</v>
      </c>
      <c r="W128" s="214">
        <v>569</v>
      </c>
      <c r="X128" s="214">
        <v>826</v>
      </c>
      <c r="Y128" s="214">
        <v>339</v>
      </c>
      <c r="Z128" s="214">
        <v>454</v>
      </c>
      <c r="AA128" s="214">
        <v>178</v>
      </c>
      <c r="AB128" s="214">
        <v>1533</v>
      </c>
      <c r="AC128" s="214">
        <v>209</v>
      </c>
      <c r="AD128" s="214">
        <v>972</v>
      </c>
      <c r="AE128" s="214">
        <v>1800</v>
      </c>
      <c r="AF128" s="214">
        <v>2141</v>
      </c>
      <c r="AG128" s="214">
        <v>1037</v>
      </c>
      <c r="AH128" s="214">
        <v>256</v>
      </c>
      <c r="AI128" s="214">
        <v>646</v>
      </c>
      <c r="AJ128" s="214">
        <v>248</v>
      </c>
      <c r="AK128" s="214">
        <v>613</v>
      </c>
      <c r="AL128" s="214">
        <v>2277</v>
      </c>
      <c r="AM128" s="214">
        <v>88</v>
      </c>
      <c r="AN128" s="214">
        <v>400</v>
      </c>
      <c r="AO128" s="214">
        <v>602</v>
      </c>
      <c r="AP128" s="214">
        <v>344</v>
      </c>
      <c r="AQ128" s="214">
        <v>32</v>
      </c>
      <c r="AR128" s="214">
        <v>711</v>
      </c>
      <c r="AS128" s="214">
        <v>1499</v>
      </c>
      <c r="AT128" s="214">
        <v>410</v>
      </c>
      <c r="AU128" s="214">
        <v>508</v>
      </c>
      <c r="AV128" s="214">
        <v>1246</v>
      </c>
      <c r="AW128" s="8">
        <v>128</v>
      </c>
    </row>
    <row r="129" spans="1:49" ht="15" x14ac:dyDescent="0.25">
      <c r="A129" s="210" t="s">
        <v>112</v>
      </c>
      <c r="B129" s="2">
        <v>25324</v>
      </c>
      <c r="C129" s="2">
        <v>2497</v>
      </c>
      <c r="D129" s="2">
        <v>378</v>
      </c>
      <c r="E129" s="2">
        <v>858</v>
      </c>
      <c r="F129" s="2">
        <v>2073</v>
      </c>
      <c r="G129" s="2">
        <v>1784</v>
      </c>
      <c r="H129" s="2">
        <v>1645</v>
      </c>
      <c r="I129" s="2">
        <v>4245</v>
      </c>
      <c r="J129" s="2">
        <v>1641</v>
      </c>
      <c r="K129" s="2">
        <v>4412</v>
      </c>
      <c r="L129" s="2">
        <v>3853</v>
      </c>
      <c r="M129" s="2">
        <v>120</v>
      </c>
      <c r="N129" s="2">
        <v>29</v>
      </c>
      <c r="O129" s="2">
        <v>1529</v>
      </c>
      <c r="P129" s="2">
        <v>260</v>
      </c>
      <c r="Q129" s="2">
        <v>825</v>
      </c>
      <c r="R129" s="2">
        <v>506</v>
      </c>
      <c r="S129" s="2">
        <v>475</v>
      </c>
      <c r="T129" s="2">
        <v>389</v>
      </c>
      <c r="U129" s="2">
        <v>193</v>
      </c>
      <c r="V129" s="2">
        <v>858</v>
      </c>
      <c r="W129" s="2">
        <v>611</v>
      </c>
      <c r="X129" s="2">
        <v>928</v>
      </c>
      <c r="Y129" s="2">
        <v>405</v>
      </c>
      <c r="Z129" s="2">
        <v>486</v>
      </c>
      <c r="AA129" s="2">
        <v>195</v>
      </c>
      <c r="AB129" s="2">
        <v>1224</v>
      </c>
      <c r="AC129" s="2">
        <v>260</v>
      </c>
      <c r="AD129" s="2">
        <v>1105</v>
      </c>
      <c r="AE129" s="2">
        <v>2073</v>
      </c>
      <c r="AF129" s="2">
        <v>2095</v>
      </c>
      <c r="AG129" s="2">
        <v>1252</v>
      </c>
      <c r="AH129" s="2">
        <v>279</v>
      </c>
      <c r="AI129" s="2">
        <v>699</v>
      </c>
      <c r="AJ129" s="2">
        <v>314</v>
      </c>
      <c r="AK129" s="2">
        <v>782</v>
      </c>
      <c r="AL129" s="2">
        <v>2710</v>
      </c>
      <c r="AM129" s="2">
        <v>120</v>
      </c>
      <c r="AN129" s="2">
        <v>443</v>
      </c>
      <c r="AO129" s="2">
        <v>653</v>
      </c>
      <c r="AP129" s="2">
        <v>378</v>
      </c>
      <c r="AQ129" s="2">
        <v>29</v>
      </c>
      <c r="AR129" s="2">
        <v>787</v>
      </c>
      <c r="AS129" s="2">
        <v>1702</v>
      </c>
      <c r="AT129" s="2">
        <v>486</v>
      </c>
      <c r="AU129" s="2">
        <v>618</v>
      </c>
      <c r="AV129" s="2">
        <v>1444</v>
      </c>
      <c r="AW129" s="8">
        <v>129</v>
      </c>
    </row>
    <row r="130" spans="1:49" ht="15" x14ac:dyDescent="0.25">
      <c r="A130" s="210" t="s">
        <v>113</v>
      </c>
      <c r="B130" s="2">
        <v>25891</v>
      </c>
      <c r="C130" s="2">
        <v>2711</v>
      </c>
      <c r="D130" s="2">
        <v>346</v>
      </c>
      <c r="E130" s="2">
        <v>919</v>
      </c>
      <c r="F130" s="2">
        <v>2110</v>
      </c>
      <c r="G130" s="2">
        <v>1830</v>
      </c>
      <c r="H130" s="2">
        <v>1498</v>
      </c>
      <c r="I130" s="2">
        <v>4449</v>
      </c>
      <c r="J130" s="2">
        <v>1630</v>
      </c>
      <c r="K130" s="2">
        <v>4448</v>
      </c>
      <c r="L130" s="2">
        <v>3925</v>
      </c>
      <c r="M130" s="2">
        <v>123</v>
      </c>
      <c r="N130" s="2">
        <v>33</v>
      </c>
      <c r="O130" s="2">
        <v>1552</v>
      </c>
      <c r="P130" s="2">
        <v>317</v>
      </c>
      <c r="Q130" s="2">
        <v>750</v>
      </c>
      <c r="R130" s="2">
        <v>512</v>
      </c>
      <c r="S130" s="2">
        <v>534</v>
      </c>
      <c r="T130" s="2">
        <v>344</v>
      </c>
      <c r="U130" s="2">
        <v>226</v>
      </c>
      <c r="V130" s="2">
        <v>919</v>
      </c>
      <c r="W130" s="2">
        <v>553</v>
      </c>
      <c r="X130" s="2">
        <v>1042</v>
      </c>
      <c r="Y130" s="2">
        <v>451</v>
      </c>
      <c r="Z130" s="2">
        <v>511</v>
      </c>
      <c r="AA130" s="2">
        <v>252</v>
      </c>
      <c r="AB130" s="2">
        <v>1184</v>
      </c>
      <c r="AC130" s="2">
        <v>317</v>
      </c>
      <c r="AD130" s="2">
        <v>1073</v>
      </c>
      <c r="AE130" s="2">
        <v>2110</v>
      </c>
      <c r="AF130" s="2">
        <v>2160</v>
      </c>
      <c r="AG130" s="2">
        <v>1286</v>
      </c>
      <c r="AH130" s="2">
        <v>292</v>
      </c>
      <c r="AI130" s="2">
        <v>755</v>
      </c>
      <c r="AJ130" s="2">
        <v>236</v>
      </c>
      <c r="AK130" s="2">
        <v>842</v>
      </c>
      <c r="AL130" s="2">
        <v>2610</v>
      </c>
      <c r="AM130" s="2">
        <v>123</v>
      </c>
      <c r="AN130" s="2">
        <v>465</v>
      </c>
      <c r="AO130" s="2">
        <v>702</v>
      </c>
      <c r="AP130" s="2">
        <v>346</v>
      </c>
      <c r="AQ130" s="2">
        <v>33</v>
      </c>
      <c r="AR130" s="2">
        <v>827</v>
      </c>
      <c r="AS130" s="2">
        <v>1838</v>
      </c>
      <c r="AT130" s="2">
        <v>531</v>
      </c>
      <c r="AU130" s="2">
        <v>592</v>
      </c>
      <c r="AV130" s="2">
        <v>1475</v>
      </c>
      <c r="AW130" s="8">
        <v>130</v>
      </c>
    </row>
    <row r="131" spans="1:49" ht="15" x14ac:dyDescent="0.25">
      <c r="A131" s="210" t="s">
        <v>114</v>
      </c>
      <c r="B131" s="2">
        <v>30623</v>
      </c>
      <c r="C131" s="2">
        <v>2989</v>
      </c>
      <c r="D131" s="2">
        <v>454</v>
      </c>
      <c r="E131" s="2">
        <v>978</v>
      </c>
      <c r="F131" s="2">
        <v>2283</v>
      </c>
      <c r="G131" s="2">
        <v>2031</v>
      </c>
      <c r="H131" s="2">
        <v>2030</v>
      </c>
      <c r="I131" s="2">
        <v>5755</v>
      </c>
      <c r="J131" s="2">
        <v>1765</v>
      </c>
      <c r="K131" s="2">
        <v>4811</v>
      </c>
      <c r="L131" s="2">
        <v>4780</v>
      </c>
      <c r="M131" s="2">
        <v>138</v>
      </c>
      <c r="N131" s="2">
        <v>25</v>
      </c>
      <c r="O131" s="2">
        <v>2266</v>
      </c>
      <c r="P131" s="2">
        <v>318</v>
      </c>
      <c r="Q131" s="2">
        <v>1065</v>
      </c>
      <c r="R131" s="2">
        <v>617</v>
      </c>
      <c r="S131" s="2">
        <v>660</v>
      </c>
      <c r="T131" s="2">
        <v>396</v>
      </c>
      <c r="U131" s="2">
        <v>252</v>
      </c>
      <c r="V131" s="2">
        <v>978</v>
      </c>
      <c r="W131" s="2">
        <v>1081</v>
      </c>
      <c r="X131" s="2">
        <v>1108</v>
      </c>
      <c r="Y131" s="2">
        <v>483</v>
      </c>
      <c r="Z131" s="2">
        <v>602</v>
      </c>
      <c r="AA131" s="2">
        <v>291</v>
      </c>
      <c r="AB131" s="2">
        <v>1834</v>
      </c>
      <c r="AC131" s="2">
        <v>318</v>
      </c>
      <c r="AD131" s="2">
        <v>1214</v>
      </c>
      <c r="AE131" s="2">
        <v>2283</v>
      </c>
      <c r="AF131" s="2">
        <v>3196</v>
      </c>
      <c r="AG131" s="2">
        <v>1369</v>
      </c>
      <c r="AH131" s="2">
        <v>352</v>
      </c>
      <c r="AI131" s="2">
        <v>802</v>
      </c>
      <c r="AJ131" s="2">
        <v>348</v>
      </c>
      <c r="AK131" s="2">
        <v>939</v>
      </c>
      <c r="AL131" s="2">
        <v>2748</v>
      </c>
      <c r="AM131" s="2">
        <v>138</v>
      </c>
      <c r="AN131" s="2">
        <v>525</v>
      </c>
      <c r="AO131" s="2">
        <v>721</v>
      </c>
      <c r="AP131" s="2">
        <v>454</v>
      </c>
      <c r="AQ131" s="2">
        <v>25</v>
      </c>
      <c r="AR131" s="2">
        <v>942</v>
      </c>
      <c r="AS131" s="2">
        <v>2063</v>
      </c>
      <c r="AT131" s="2">
        <v>565</v>
      </c>
      <c r="AU131" s="2">
        <v>712</v>
      </c>
      <c r="AV131" s="2">
        <v>1542</v>
      </c>
      <c r="AW131" s="8">
        <v>131</v>
      </c>
    </row>
    <row r="132" spans="1:49" ht="15" x14ac:dyDescent="0.25">
      <c r="A132" s="210" t="s">
        <v>115</v>
      </c>
      <c r="B132" s="2">
        <v>39463</v>
      </c>
      <c r="C132" s="2">
        <v>3116</v>
      </c>
      <c r="D132" s="2">
        <v>657</v>
      </c>
      <c r="E132" s="2">
        <v>957</v>
      </c>
      <c r="F132" s="2">
        <v>2566</v>
      </c>
      <c r="G132" s="2">
        <v>2416</v>
      </c>
      <c r="H132" s="2">
        <v>3433</v>
      </c>
      <c r="I132" s="2">
        <v>8306</v>
      </c>
      <c r="J132" s="2">
        <v>1706</v>
      </c>
      <c r="K132" s="2">
        <v>5207</v>
      </c>
      <c r="L132" s="2">
        <v>7047</v>
      </c>
      <c r="M132" s="2">
        <v>123</v>
      </c>
      <c r="N132" s="2">
        <v>59</v>
      </c>
      <c r="O132" s="2">
        <v>3636</v>
      </c>
      <c r="P132" s="2">
        <v>234</v>
      </c>
      <c r="Q132" s="2">
        <v>2410</v>
      </c>
      <c r="R132" s="2">
        <v>671</v>
      </c>
      <c r="S132" s="2">
        <v>613</v>
      </c>
      <c r="T132" s="2">
        <v>423</v>
      </c>
      <c r="U132" s="2">
        <v>289</v>
      </c>
      <c r="V132" s="2">
        <v>957</v>
      </c>
      <c r="W132" s="2">
        <v>2301</v>
      </c>
      <c r="X132" s="2">
        <v>1169</v>
      </c>
      <c r="Y132" s="2">
        <v>577</v>
      </c>
      <c r="Z132" s="2">
        <v>676</v>
      </c>
      <c r="AA132" s="2">
        <v>260</v>
      </c>
      <c r="AB132" s="2">
        <v>3958</v>
      </c>
      <c r="AC132" s="2">
        <v>234</v>
      </c>
      <c r="AD132" s="2">
        <v>1242</v>
      </c>
      <c r="AE132" s="2">
        <v>2566</v>
      </c>
      <c r="AF132" s="2">
        <v>5414</v>
      </c>
      <c r="AG132" s="2">
        <v>1283</v>
      </c>
      <c r="AH132" s="2">
        <v>393</v>
      </c>
      <c r="AI132" s="2">
        <v>857</v>
      </c>
      <c r="AJ132" s="2">
        <v>352</v>
      </c>
      <c r="AK132" s="2">
        <v>905</v>
      </c>
      <c r="AL132" s="2">
        <v>3030</v>
      </c>
      <c r="AM132" s="2">
        <v>123</v>
      </c>
      <c r="AN132" s="2">
        <v>722</v>
      </c>
      <c r="AO132" s="2">
        <v>890</v>
      </c>
      <c r="AP132" s="2">
        <v>657</v>
      </c>
      <c r="AQ132" s="2">
        <v>59</v>
      </c>
      <c r="AR132" s="2">
        <v>1042</v>
      </c>
      <c r="AS132" s="2">
        <v>2177</v>
      </c>
      <c r="AT132" s="2">
        <v>885</v>
      </c>
      <c r="AU132" s="2">
        <v>772</v>
      </c>
      <c r="AV132" s="2">
        <v>1556</v>
      </c>
      <c r="AW132" s="8">
        <v>132</v>
      </c>
    </row>
    <row r="133" spans="1:49" ht="15" x14ac:dyDescent="0.25">
      <c r="A133" s="210" t="s">
        <v>116</v>
      </c>
      <c r="B133" s="2">
        <v>39452</v>
      </c>
      <c r="C133" s="2">
        <v>3069</v>
      </c>
      <c r="D133" s="2">
        <v>557</v>
      </c>
      <c r="E133" s="2">
        <v>996</v>
      </c>
      <c r="F133" s="2">
        <v>2633</v>
      </c>
      <c r="G133" s="2">
        <v>2342</v>
      </c>
      <c r="H133" s="2">
        <v>3302</v>
      </c>
      <c r="I133" s="2">
        <v>8267</v>
      </c>
      <c r="J133" s="2">
        <v>1948</v>
      </c>
      <c r="K133" s="2">
        <v>5680</v>
      </c>
      <c r="L133" s="2">
        <v>7139</v>
      </c>
      <c r="M133" s="2">
        <v>122</v>
      </c>
      <c r="N133" s="2">
        <v>33</v>
      </c>
      <c r="O133" s="2">
        <v>3103</v>
      </c>
      <c r="P133" s="2">
        <v>261</v>
      </c>
      <c r="Q133" s="2">
        <v>2199</v>
      </c>
      <c r="R133" s="2">
        <v>725</v>
      </c>
      <c r="S133" s="2">
        <v>704</v>
      </c>
      <c r="T133" s="2">
        <v>437</v>
      </c>
      <c r="U133" s="2">
        <v>269</v>
      </c>
      <c r="V133" s="2">
        <v>996</v>
      </c>
      <c r="W133" s="2">
        <v>1557</v>
      </c>
      <c r="X133" s="2">
        <v>1164</v>
      </c>
      <c r="Y133" s="2">
        <v>534</v>
      </c>
      <c r="Z133" s="2">
        <v>652</v>
      </c>
      <c r="AA133" s="2">
        <v>227</v>
      </c>
      <c r="AB133" s="2">
        <v>3993</v>
      </c>
      <c r="AC133" s="2">
        <v>261</v>
      </c>
      <c r="AD133" s="2">
        <v>1380</v>
      </c>
      <c r="AE133" s="2">
        <v>2633</v>
      </c>
      <c r="AF133" s="2">
        <v>5429</v>
      </c>
      <c r="AG133" s="2">
        <v>1511</v>
      </c>
      <c r="AH133" s="2">
        <v>402</v>
      </c>
      <c r="AI133" s="2">
        <v>763</v>
      </c>
      <c r="AJ133" s="2">
        <v>378</v>
      </c>
      <c r="AK133" s="2">
        <v>880</v>
      </c>
      <c r="AL133" s="2">
        <v>3342</v>
      </c>
      <c r="AM133" s="2">
        <v>122</v>
      </c>
      <c r="AN133" s="2">
        <v>842</v>
      </c>
      <c r="AO133" s="2">
        <v>914</v>
      </c>
      <c r="AP133" s="2">
        <v>557</v>
      </c>
      <c r="AQ133" s="2">
        <v>33</v>
      </c>
      <c r="AR133" s="2">
        <v>1025</v>
      </c>
      <c r="AS133" s="2">
        <v>2338</v>
      </c>
      <c r="AT133" s="2">
        <v>693</v>
      </c>
      <c r="AU133" s="2">
        <v>761</v>
      </c>
      <c r="AV133" s="2">
        <v>1731</v>
      </c>
      <c r="AW133" s="8">
        <v>133</v>
      </c>
    </row>
    <row r="134" spans="1:49" ht="15" x14ac:dyDescent="0.25">
      <c r="A134" s="210" t="s">
        <v>117</v>
      </c>
      <c r="B134" s="2">
        <v>36523</v>
      </c>
      <c r="C134" s="2">
        <v>3141</v>
      </c>
      <c r="D134" s="2">
        <v>457</v>
      </c>
      <c r="E134" s="2">
        <v>1020</v>
      </c>
      <c r="F134" s="2">
        <v>2596</v>
      </c>
      <c r="G134" s="2">
        <v>2394</v>
      </c>
      <c r="H134" s="2">
        <v>2545</v>
      </c>
      <c r="I134" s="2">
        <v>7542</v>
      </c>
      <c r="J134" s="2">
        <v>1850</v>
      </c>
      <c r="K134" s="2">
        <v>5678</v>
      </c>
      <c r="L134" s="2">
        <v>6427</v>
      </c>
      <c r="M134" s="2">
        <v>103</v>
      </c>
      <c r="N134" s="2">
        <v>46</v>
      </c>
      <c r="O134" s="2">
        <v>2422</v>
      </c>
      <c r="P134" s="2">
        <v>302</v>
      </c>
      <c r="Q134" s="2">
        <v>1586</v>
      </c>
      <c r="R134" s="2">
        <v>651</v>
      </c>
      <c r="S134" s="2">
        <v>662</v>
      </c>
      <c r="T134" s="2">
        <v>403</v>
      </c>
      <c r="U134" s="2">
        <v>297</v>
      </c>
      <c r="V134" s="2">
        <v>1020</v>
      </c>
      <c r="W134" s="2">
        <v>1072</v>
      </c>
      <c r="X134" s="2">
        <v>1210</v>
      </c>
      <c r="Y134" s="2">
        <v>536</v>
      </c>
      <c r="Z134" s="2">
        <v>616</v>
      </c>
      <c r="AA134" s="2">
        <v>255</v>
      </c>
      <c r="AB134" s="2">
        <v>3310</v>
      </c>
      <c r="AC134" s="2">
        <v>302</v>
      </c>
      <c r="AD134" s="2">
        <v>1390</v>
      </c>
      <c r="AE134" s="2">
        <v>2596</v>
      </c>
      <c r="AF134" s="2">
        <v>4755</v>
      </c>
      <c r="AG134" s="2">
        <v>1447</v>
      </c>
      <c r="AH134" s="2">
        <v>353</v>
      </c>
      <c r="AI134" s="2">
        <v>843</v>
      </c>
      <c r="AJ134" s="2">
        <v>308</v>
      </c>
      <c r="AK134" s="2">
        <v>870</v>
      </c>
      <c r="AL134" s="2">
        <v>3386</v>
      </c>
      <c r="AM134" s="2">
        <v>103</v>
      </c>
      <c r="AN134" s="2">
        <v>688</v>
      </c>
      <c r="AO134" s="2">
        <v>872</v>
      </c>
      <c r="AP134" s="2">
        <v>457</v>
      </c>
      <c r="AQ134" s="2">
        <v>46</v>
      </c>
      <c r="AR134" s="2">
        <v>1061</v>
      </c>
      <c r="AS134" s="2">
        <v>2292</v>
      </c>
      <c r="AT134" s="2">
        <v>707</v>
      </c>
      <c r="AU134" s="2">
        <v>771</v>
      </c>
      <c r="AV134" s="2">
        <v>1658</v>
      </c>
      <c r="AW134" s="8">
        <v>134</v>
      </c>
    </row>
    <row r="135" spans="1:49" ht="15" x14ac:dyDescent="0.25">
      <c r="A135" s="210" t="s">
        <v>118</v>
      </c>
      <c r="B135" s="2">
        <v>32575</v>
      </c>
      <c r="C135" s="2">
        <v>2997</v>
      </c>
      <c r="D135" s="2">
        <v>456</v>
      </c>
      <c r="E135" s="2">
        <v>913</v>
      </c>
      <c r="F135" s="2">
        <v>2421</v>
      </c>
      <c r="G135" s="2">
        <v>2305</v>
      </c>
      <c r="H135" s="2">
        <v>2165</v>
      </c>
      <c r="I135" s="2">
        <v>6286</v>
      </c>
      <c r="J135" s="2">
        <v>1892</v>
      </c>
      <c r="K135" s="2">
        <v>5342</v>
      </c>
      <c r="L135" s="2">
        <v>5402</v>
      </c>
      <c r="M135" s="2">
        <v>130</v>
      </c>
      <c r="N135" s="2">
        <v>40</v>
      </c>
      <c r="O135" s="2">
        <v>1888</v>
      </c>
      <c r="P135" s="2">
        <v>338</v>
      </c>
      <c r="Q135" s="2">
        <v>1195</v>
      </c>
      <c r="R135" s="2">
        <v>644</v>
      </c>
      <c r="S135" s="2">
        <v>637</v>
      </c>
      <c r="T135" s="2">
        <v>473</v>
      </c>
      <c r="U135" s="2">
        <v>283</v>
      </c>
      <c r="V135" s="2">
        <v>913</v>
      </c>
      <c r="W135" s="2">
        <v>718</v>
      </c>
      <c r="X135" s="2">
        <v>1107</v>
      </c>
      <c r="Y135" s="2">
        <v>537</v>
      </c>
      <c r="Z135" s="2">
        <v>583</v>
      </c>
      <c r="AA135" s="2">
        <v>238</v>
      </c>
      <c r="AB135" s="2">
        <v>2397</v>
      </c>
      <c r="AC135" s="2">
        <v>338</v>
      </c>
      <c r="AD135" s="2">
        <v>1376</v>
      </c>
      <c r="AE135" s="2">
        <v>2421</v>
      </c>
      <c r="AF135" s="2">
        <v>3505</v>
      </c>
      <c r="AG135" s="2">
        <v>1419</v>
      </c>
      <c r="AH135" s="2">
        <v>394</v>
      </c>
      <c r="AI135" s="2">
        <v>805</v>
      </c>
      <c r="AJ135" s="2">
        <v>326</v>
      </c>
      <c r="AK135" s="2">
        <v>931</v>
      </c>
      <c r="AL135" s="2">
        <v>3167</v>
      </c>
      <c r="AM135" s="2">
        <v>130</v>
      </c>
      <c r="AN135" s="2">
        <v>533</v>
      </c>
      <c r="AO135" s="2">
        <v>844</v>
      </c>
      <c r="AP135" s="2">
        <v>456</v>
      </c>
      <c r="AQ135" s="2">
        <v>40</v>
      </c>
      <c r="AR135" s="2">
        <v>959</v>
      </c>
      <c r="AS135" s="2">
        <v>2175</v>
      </c>
      <c r="AT135" s="2">
        <v>646</v>
      </c>
      <c r="AU135" s="2">
        <v>768</v>
      </c>
      <c r="AV135" s="2">
        <v>1617</v>
      </c>
      <c r="AW135" s="8">
        <v>135</v>
      </c>
    </row>
    <row r="136" spans="1:49" ht="15" x14ac:dyDescent="0.25">
      <c r="A136" s="210" t="s">
        <v>119</v>
      </c>
      <c r="B136" s="2">
        <v>38713</v>
      </c>
      <c r="C136" s="2">
        <v>4013</v>
      </c>
      <c r="D136" s="2">
        <v>566</v>
      </c>
      <c r="E136" s="2">
        <v>1302</v>
      </c>
      <c r="F136" s="2">
        <v>2981</v>
      </c>
      <c r="G136" s="2">
        <v>2715</v>
      </c>
      <c r="H136" s="2">
        <v>2430</v>
      </c>
      <c r="I136" s="2">
        <v>7129</v>
      </c>
      <c r="J136" s="2">
        <v>2286</v>
      </c>
      <c r="K136" s="2">
        <v>6575</v>
      </c>
      <c r="L136" s="2">
        <v>5970</v>
      </c>
      <c r="M136" s="2">
        <v>140</v>
      </c>
      <c r="N136" s="2">
        <v>49</v>
      </c>
      <c r="O136" s="2">
        <v>2170</v>
      </c>
      <c r="P136" s="2">
        <v>387</v>
      </c>
      <c r="Q136" s="2">
        <v>1254</v>
      </c>
      <c r="R136" s="2">
        <v>757</v>
      </c>
      <c r="S136" s="2">
        <v>695</v>
      </c>
      <c r="T136" s="2">
        <v>557</v>
      </c>
      <c r="U136" s="2">
        <v>356</v>
      </c>
      <c r="V136" s="2">
        <v>1302</v>
      </c>
      <c r="W136" s="2">
        <v>834</v>
      </c>
      <c r="X136" s="2">
        <v>1545</v>
      </c>
      <c r="Y136" s="2">
        <v>698</v>
      </c>
      <c r="Z136" s="2">
        <v>739</v>
      </c>
      <c r="AA136" s="2">
        <v>335</v>
      </c>
      <c r="AB136" s="2">
        <v>2197</v>
      </c>
      <c r="AC136" s="2">
        <v>387</v>
      </c>
      <c r="AD136" s="2">
        <v>1594</v>
      </c>
      <c r="AE136" s="2">
        <v>2981</v>
      </c>
      <c r="AF136" s="2">
        <v>3646</v>
      </c>
      <c r="AG136" s="2">
        <v>1729</v>
      </c>
      <c r="AH136" s="2">
        <v>436</v>
      </c>
      <c r="AI136" s="2">
        <v>997</v>
      </c>
      <c r="AJ136" s="2">
        <v>419</v>
      </c>
      <c r="AK136" s="2">
        <v>1215</v>
      </c>
      <c r="AL136" s="2">
        <v>3795</v>
      </c>
      <c r="AM136" s="2">
        <v>140</v>
      </c>
      <c r="AN136" s="2">
        <v>641</v>
      </c>
      <c r="AO136" s="2">
        <v>1072</v>
      </c>
      <c r="AP136" s="2">
        <v>566</v>
      </c>
      <c r="AQ136" s="2">
        <v>49</v>
      </c>
      <c r="AR136" s="2">
        <v>1253</v>
      </c>
      <c r="AS136" s="2">
        <v>2780</v>
      </c>
      <c r="AT136" s="2">
        <v>765</v>
      </c>
      <c r="AU136" s="2">
        <v>942</v>
      </c>
      <c r="AV136" s="2">
        <v>2037</v>
      </c>
      <c r="AW136" s="8">
        <v>136</v>
      </c>
    </row>
    <row r="137" spans="1:49" ht="15" x14ac:dyDescent="0.25">
      <c r="A137" s="210" t="s">
        <v>120</v>
      </c>
      <c r="B137" s="2">
        <v>40145</v>
      </c>
      <c r="C137" s="2">
        <v>4277</v>
      </c>
      <c r="D137" s="2">
        <v>667</v>
      </c>
      <c r="E137" s="2">
        <v>1331</v>
      </c>
      <c r="F137" s="2">
        <v>3161</v>
      </c>
      <c r="G137" s="2">
        <v>2807</v>
      </c>
      <c r="H137" s="2">
        <v>2442</v>
      </c>
      <c r="I137" s="2">
        <v>7559</v>
      </c>
      <c r="J137" s="2">
        <v>2472</v>
      </c>
      <c r="K137" s="2">
        <v>6676</v>
      </c>
      <c r="L137" s="2">
        <v>5827</v>
      </c>
      <c r="M137" s="2">
        <v>177</v>
      </c>
      <c r="N137" s="2">
        <v>44</v>
      </c>
      <c r="O137" s="2">
        <v>2258</v>
      </c>
      <c r="P137" s="2">
        <v>447</v>
      </c>
      <c r="Q137" s="2">
        <v>1287</v>
      </c>
      <c r="R137" s="2">
        <v>776</v>
      </c>
      <c r="S137" s="2">
        <v>668</v>
      </c>
      <c r="T137" s="2">
        <v>568</v>
      </c>
      <c r="U137" s="2">
        <v>411</v>
      </c>
      <c r="V137" s="2">
        <v>1331</v>
      </c>
      <c r="W137" s="2">
        <v>963</v>
      </c>
      <c r="X137" s="2">
        <v>1591</v>
      </c>
      <c r="Y137" s="2">
        <v>726</v>
      </c>
      <c r="Z137" s="2">
        <v>826</v>
      </c>
      <c r="AA137" s="2">
        <v>374</v>
      </c>
      <c r="AB137" s="2">
        <v>2073</v>
      </c>
      <c r="AC137" s="2">
        <v>447</v>
      </c>
      <c r="AD137" s="2">
        <v>1658</v>
      </c>
      <c r="AE137" s="2">
        <v>3161</v>
      </c>
      <c r="AF137" s="2">
        <v>3689</v>
      </c>
      <c r="AG137" s="2">
        <v>1904</v>
      </c>
      <c r="AH137" s="2">
        <v>564</v>
      </c>
      <c r="AI137" s="2">
        <v>1017</v>
      </c>
      <c r="AJ137" s="2">
        <v>379</v>
      </c>
      <c r="AK137" s="2">
        <v>1292</v>
      </c>
      <c r="AL137" s="2">
        <v>3756</v>
      </c>
      <c r="AM137" s="2">
        <v>177</v>
      </c>
      <c r="AN137" s="2">
        <v>627</v>
      </c>
      <c r="AO137" s="2">
        <v>1118</v>
      </c>
      <c r="AP137" s="2">
        <v>667</v>
      </c>
      <c r="AQ137" s="2">
        <v>44</v>
      </c>
      <c r="AR137" s="2">
        <v>1394</v>
      </c>
      <c r="AS137" s="2">
        <v>2920</v>
      </c>
      <c r="AT137" s="2">
        <v>738</v>
      </c>
      <c r="AU137" s="2">
        <v>1088</v>
      </c>
      <c r="AV137" s="2">
        <v>1911</v>
      </c>
      <c r="AW137" s="8">
        <v>137</v>
      </c>
    </row>
    <row r="138" spans="1:49" ht="15" x14ac:dyDescent="0.25">
      <c r="A138" s="210" t="s">
        <v>121</v>
      </c>
      <c r="B138" s="2">
        <v>37880</v>
      </c>
      <c r="C138" s="2">
        <v>3845</v>
      </c>
      <c r="D138" s="2">
        <v>613</v>
      </c>
      <c r="E138" s="2">
        <v>1378</v>
      </c>
      <c r="F138" s="2">
        <v>3028</v>
      </c>
      <c r="G138" s="2">
        <v>2547</v>
      </c>
      <c r="H138" s="2">
        <v>2350</v>
      </c>
      <c r="I138" s="2">
        <v>7222</v>
      </c>
      <c r="J138" s="2">
        <v>2301</v>
      </c>
      <c r="K138" s="2">
        <v>6274</v>
      </c>
      <c r="L138" s="2">
        <v>5443</v>
      </c>
      <c r="M138" s="2">
        <v>150</v>
      </c>
      <c r="N138" s="2">
        <v>37</v>
      </c>
      <c r="O138" s="2">
        <v>2264</v>
      </c>
      <c r="P138" s="2">
        <v>428</v>
      </c>
      <c r="Q138" s="2">
        <v>1280</v>
      </c>
      <c r="R138" s="2">
        <v>677</v>
      </c>
      <c r="S138" s="2">
        <v>693</v>
      </c>
      <c r="T138" s="2">
        <v>559</v>
      </c>
      <c r="U138" s="2">
        <v>342</v>
      </c>
      <c r="V138" s="2">
        <v>1378</v>
      </c>
      <c r="W138" s="2">
        <v>965</v>
      </c>
      <c r="X138" s="2">
        <v>1397</v>
      </c>
      <c r="Y138" s="2">
        <v>714</v>
      </c>
      <c r="Z138" s="2">
        <v>755</v>
      </c>
      <c r="AA138" s="2">
        <v>324</v>
      </c>
      <c r="AB138" s="2">
        <v>1936</v>
      </c>
      <c r="AC138" s="2">
        <v>428</v>
      </c>
      <c r="AD138" s="2">
        <v>1549</v>
      </c>
      <c r="AE138" s="2">
        <v>3028</v>
      </c>
      <c r="AF138" s="2">
        <v>3586</v>
      </c>
      <c r="AG138" s="2">
        <v>1742</v>
      </c>
      <c r="AH138" s="2">
        <v>508</v>
      </c>
      <c r="AI138" s="2">
        <v>1009</v>
      </c>
      <c r="AJ138" s="2">
        <v>393</v>
      </c>
      <c r="AK138" s="2">
        <v>1133</v>
      </c>
      <c r="AL138" s="2">
        <v>3516</v>
      </c>
      <c r="AM138" s="2">
        <v>150</v>
      </c>
      <c r="AN138" s="2">
        <v>606</v>
      </c>
      <c r="AO138" s="2">
        <v>1071</v>
      </c>
      <c r="AP138" s="2">
        <v>613</v>
      </c>
      <c r="AQ138" s="2">
        <v>37</v>
      </c>
      <c r="AR138" s="2">
        <v>1315</v>
      </c>
      <c r="AS138" s="2">
        <v>2758</v>
      </c>
      <c r="AT138" s="2">
        <v>656</v>
      </c>
      <c r="AU138" s="2">
        <v>1019</v>
      </c>
      <c r="AV138" s="2">
        <v>1743</v>
      </c>
      <c r="AW138" s="8">
        <v>138</v>
      </c>
    </row>
    <row r="139" spans="1:49" ht="15" x14ac:dyDescent="0.25">
      <c r="A139" s="210" t="s">
        <v>122</v>
      </c>
      <c r="B139" s="2">
        <v>33208</v>
      </c>
      <c r="C139" s="2">
        <v>3457</v>
      </c>
      <c r="D139" s="2">
        <v>600</v>
      </c>
      <c r="E139" s="2">
        <v>1212</v>
      </c>
      <c r="F139" s="2">
        <v>2727</v>
      </c>
      <c r="G139" s="2">
        <v>2127</v>
      </c>
      <c r="H139" s="2">
        <v>2200</v>
      </c>
      <c r="I139" s="2">
        <v>5762</v>
      </c>
      <c r="J139" s="2">
        <v>2139</v>
      </c>
      <c r="K139" s="2">
        <v>5693</v>
      </c>
      <c r="L139" s="2">
        <v>4683</v>
      </c>
      <c r="M139" s="2">
        <v>159</v>
      </c>
      <c r="N139" s="2">
        <v>55</v>
      </c>
      <c r="O139" s="2">
        <v>1984</v>
      </c>
      <c r="P139" s="2">
        <v>410</v>
      </c>
      <c r="Q139" s="2">
        <v>1114</v>
      </c>
      <c r="R139" s="2">
        <v>662</v>
      </c>
      <c r="S139" s="2">
        <v>618</v>
      </c>
      <c r="T139" s="2">
        <v>492</v>
      </c>
      <c r="U139" s="2">
        <v>263</v>
      </c>
      <c r="V139" s="2">
        <v>1212</v>
      </c>
      <c r="W139" s="2">
        <v>809</v>
      </c>
      <c r="X139" s="2">
        <v>1270</v>
      </c>
      <c r="Y139" s="2">
        <v>573</v>
      </c>
      <c r="Z139" s="2">
        <v>642</v>
      </c>
      <c r="AA139" s="2">
        <v>268</v>
      </c>
      <c r="AB139" s="2">
        <v>1655</v>
      </c>
      <c r="AC139" s="2">
        <v>410</v>
      </c>
      <c r="AD139" s="2">
        <v>1387</v>
      </c>
      <c r="AE139" s="2">
        <v>2727</v>
      </c>
      <c r="AF139" s="2">
        <v>2773</v>
      </c>
      <c r="AG139" s="2">
        <v>1647</v>
      </c>
      <c r="AH139" s="2">
        <v>417</v>
      </c>
      <c r="AI139" s="2">
        <v>882</v>
      </c>
      <c r="AJ139" s="2">
        <v>424</v>
      </c>
      <c r="AK139" s="2">
        <v>1004</v>
      </c>
      <c r="AL139" s="2">
        <v>3129</v>
      </c>
      <c r="AM139" s="2">
        <v>159</v>
      </c>
      <c r="AN139" s="2">
        <v>557</v>
      </c>
      <c r="AO139" s="2">
        <v>817</v>
      </c>
      <c r="AP139" s="2">
        <v>600</v>
      </c>
      <c r="AQ139" s="2">
        <v>55</v>
      </c>
      <c r="AR139" s="2">
        <v>1183</v>
      </c>
      <c r="AS139" s="2">
        <v>2564</v>
      </c>
      <c r="AT139" s="2">
        <v>477</v>
      </c>
      <c r="AU139" s="2">
        <v>914</v>
      </c>
      <c r="AV139" s="2">
        <v>1504</v>
      </c>
      <c r="AW139" s="8">
        <v>139</v>
      </c>
    </row>
    <row r="140" spans="1:49" ht="15" x14ac:dyDescent="0.25">
      <c r="A140" s="210" t="s">
        <v>123</v>
      </c>
      <c r="B140" s="2">
        <v>32038</v>
      </c>
      <c r="C140" s="2">
        <v>3526</v>
      </c>
      <c r="D140" s="2">
        <v>558</v>
      </c>
      <c r="E140" s="2">
        <v>1188</v>
      </c>
      <c r="F140" s="2">
        <v>2648</v>
      </c>
      <c r="G140" s="2">
        <v>2230</v>
      </c>
      <c r="H140" s="2">
        <v>2252</v>
      </c>
      <c r="I140" s="2">
        <v>5186</v>
      </c>
      <c r="J140" s="2">
        <v>2135</v>
      </c>
      <c r="K140" s="2">
        <v>5280</v>
      </c>
      <c r="L140" s="2">
        <v>4539</v>
      </c>
      <c r="M140" s="2">
        <v>155</v>
      </c>
      <c r="N140" s="2">
        <v>43</v>
      </c>
      <c r="O140" s="2">
        <v>1825</v>
      </c>
      <c r="P140" s="2">
        <v>473</v>
      </c>
      <c r="Q140" s="2">
        <v>1065</v>
      </c>
      <c r="R140" s="2">
        <v>767</v>
      </c>
      <c r="S140" s="2">
        <v>593</v>
      </c>
      <c r="T140" s="2">
        <v>535</v>
      </c>
      <c r="U140" s="2">
        <v>337</v>
      </c>
      <c r="V140" s="2">
        <v>1188</v>
      </c>
      <c r="W140" s="2">
        <v>783</v>
      </c>
      <c r="X140" s="2">
        <v>1230</v>
      </c>
      <c r="Y140" s="2">
        <v>504</v>
      </c>
      <c r="Z140" s="2">
        <v>610</v>
      </c>
      <c r="AA140" s="2">
        <v>250</v>
      </c>
      <c r="AB140" s="2">
        <v>1572</v>
      </c>
      <c r="AC140" s="2">
        <v>473</v>
      </c>
      <c r="AD140" s="2">
        <v>1401</v>
      </c>
      <c r="AE140" s="2">
        <v>2648</v>
      </c>
      <c r="AF140" s="2">
        <v>2338</v>
      </c>
      <c r="AG140" s="2">
        <v>1600</v>
      </c>
      <c r="AH140" s="2">
        <v>409</v>
      </c>
      <c r="AI140" s="2">
        <v>883</v>
      </c>
      <c r="AJ140" s="2">
        <v>420</v>
      </c>
      <c r="AK140" s="2">
        <v>1105</v>
      </c>
      <c r="AL140" s="2">
        <v>2915</v>
      </c>
      <c r="AM140" s="2">
        <v>155</v>
      </c>
      <c r="AN140" s="2">
        <v>449</v>
      </c>
      <c r="AO140" s="2">
        <v>837</v>
      </c>
      <c r="AP140" s="2">
        <v>558</v>
      </c>
      <c r="AQ140" s="2">
        <v>43</v>
      </c>
      <c r="AR140" s="2">
        <v>1191</v>
      </c>
      <c r="AS140" s="2">
        <v>2365</v>
      </c>
      <c r="AT140" s="2">
        <v>492</v>
      </c>
      <c r="AU140" s="2">
        <v>848</v>
      </c>
      <c r="AV140" s="2">
        <v>1474</v>
      </c>
      <c r="AW140" s="8">
        <v>140</v>
      </c>
    </row>
    <row r="141" spans="1:49" ht="15" x14ac:dyDescent="0.25">
      <c r="A141" s="210" t="s">
        <v>124</v>
      </c>
      <c r="B141" s="2">
        <v>29567</v>
      </c>
      <c r="C141" s="2">
        <v>3402</v>
      </c>
      <c r="D141" s="2">
        <v>631</v>
      </c>
      <c r="E141" s="2">
        <v>1162</v>
      </c>
      <c r="F141" s="2">
        <v>2407</v>
      </c>
      <c r="G141" s="2">
        <v>2019</v>
      </c>
      <c r="H141" s="2">
        <v>1861</v>
      </c>
      <c r="I141" s="2">
        <v>4761</v>
      </c>
      <c r="J141" s="2">
        <v>1887</v>
      </c>
      <c r="K141" s="2">
        <v>4961</v>
      </c>
      <c r="L141" s="2">
        <v>4137</v>
      </c>
      <c r="M141" s="2">
        <v>156</v>
      </c>
      <c r="N141" s="2">
        <v>35</v>
      </c>
      <c r="O141" s="2">
        <v>1758</v>
      </c>
      <c r="P141" s="2">
        <v>390</v>
      </c>
      <c r="Q141" s="2">
        <v>882</v>
      </c>
      <c r="R141" s="2">
        <v>649</v>
      </c>
      <c r="S141" s="2">
        <v>556</v>
      </c>
      <c r="T141" s="2">
        <v>512</v>
      </c>
      <c r="U141" s="2">
        <v>326</v>
      </c>
      <c r="V141" s="2">
        <v>1162</v>
      </c>
      <c r="W141" s="2">
        <v>739</v>
      </c>
      <c r="X141" s="2">
        <v>1238</v>
      </c>
      <c r="Y141" s="2">
        <v>527</v>
      </c>
      <c r="Z141" s="2">
        <v>589</v>
      </c>
      <c r="AA141" s="2">
        <v>201</v>
      </c>
      <c r="AB141" s="2">
        <v>1395</v>
      </c>
      <c r="AC141" s="2">
        <v>390</v>
      </c>
      <c r="AD141" s="2">
        <v>1240</v>
      </c>
      <c r="AE141" s="2">
        <v>2407</v>
      </c>
      <c r="AF141" s="2">
        <v>2069</v>
      </c>
      <c r="AG141" s="2">
        <v>1375</v>
      </c>
      <c r="AH141" s="2">
        <v>358</v>
      </c>
      <c r="AI141" s="2">
        <v>786</v>
      </c>
      <c r="AJ141" s="2">
        <v>330</v>
      </c>
      <c r="AK141" s="2">
        <v>965</v>
      </c>
      <c r="AL141" s="2">
        <v>2824</v>
      </c>
      <c r="AM141" s="2">
        <v>156</v>
      </c>
      <c r="AN141" s="2">
        <v>463</v>
      </c>
      <c r="AO141" s="2">
        <v>831</v>
      </c>
      <c r="AP141" s="2">
        <v>631</v>
      </c>
      <c r="AQ141" s="2">
        <v>35</v>
      </c>
      <c r="AR141" s="2">
        <v>1199</v>
      </c>
      <c r="AS141" s="2">
        <v>2137</v>
      </c>
      <c r="AT141" s="2">
        <v>453</v>
      </c>
      <c r="AU141" s="2">
        <v>775</v>
      </c>
      <c r="AV141" s="2">
        <v>1367</v>
      </c>
      <c r="AW141" s="8">
        <v>141</v>
      </c>
    </row>
    <row r="142" spans="1:49" ht="15" x14ac:dyDescent="0.25">
      <c r="A142" s="210" t="s">
        <v>125</v>
      </c>
      <c r="B142" s="2">
        <v>24832</v>
      </c>
      <c r="C142" s="2">
        <v>2716</v>
      </c>
      <c r="D142" s="2">
        <v>469</v>
      </c>
      <c r="E142" s="2">
        <v>949</v>
      </c>
      <c r="F142" s="2">
        <v>1888</v>
      </c>
      <c r="G142" s="2">
        <v>1676</v>
      </c>
      <c r="H142" s="2">
        <v>1653</v>
      </c>
      <c r="I142" s="2">
        <v>4163</v>
      </c>
      <c r="J142" s="2">
        <v>1596</v>
      </c>
      <c r="K142" s="2">
        <v>4129</v>
      </c>
      <c r="L142" s="2">
        <v>3461</v>
      </c>
      <c r="M142" s="2">
        <v>122</v>
      </c>
      <c r="N142" s="2">
        <v>28</v>
      </c>
      <c r="O142" s="2">
        <v>1633</v>
      </c>
      <c r="P142" s="2">
        <v>349</v>
      </c>
      <c r="Q142" s="2">
        <v>822</v>
      </c>
      <c r="R142" s="2">
        <v>514</v>
      </c>
      <c r="S142" s="2">
        <v>513</v>
      </c>
      <c r="T142" s="2">
        <v>438</v>
      </c>
      <c r="U142" s="2">
        <v>235</v>
      </c>
      <c r="V142" s="2">
        <v>949</v>
      </c>
      <c r="W142" s="2">
        <v>788</v>
      </c>
      <c r="X142" s="2">
        <v>982</v>
      </c>
      <c r="Y142" s="2">
        <v>442</v>
      </c>
      <c r="Z142" s="2">
        <v>540</v>
      </c>
      <c r="AA142" s="2">
        <v>192</v>
      </c>
      <c r="AB142" s="2">
        <v>1232</v>
      </c>
      <c r="AC142" s="2">
        <v>349</v>
      </c>
      <c r="AD142" s="2">
        <v>1032</v>
      </c>
      <c r="AE142" s="2">
        <v>1888</v>
      </c>
      <c r="AF142" s="2">
        <v>1893</v>
      </c>
      <c r="AG142" s="2">
        <v>1158</v>
      </c>
      <c r="AH142" s="2">
        <v>265</v>
      </c>
      <c r="AI142" s="2">
        <v>598</v>
      </c>
      <c r="AJ142" s="2">
        <v>317</v>
      </c>
      <c r="AK142" s="2">
        <v>808</v>
      </c>
      <c r="AL142" s="2">
        <v>2304</v>
      </c>
      <c r="AM142" s="2">
        <v>122</v>
      </c>
      <c r="AN142" s="2">
        <v>332</v>
      </c>
      <c r="AO142" s="2">
        <v>720</v>
      </c>
      <c r="AP142" s="2">
        <v>469</v>
      </c>
      <c r="AQ142" s="2">
        <v>28</v>
      </c>
      <c r="AR142" s="2">
        <v>926</v>
      </c>
      <c r="AS142" s="2">
        <v>1825</v>
      </c>
      <c r="AT142" s="2">
        <v>409</v>
      </c>
      <c r="AU142" s="2">
        <v>651</v>
      </c>
      <c r="AV142" s="2">
        <v>1091</v>
      </c>
      <c r="AW142" s="8">
        <v>142</v>
      </c>
    </row>
    <row r="143" spans="1:49" ht="15" x14ac:dyDescent="0.25">
      <c r="A143" s="210" t="s">
        <v>126</v>
      </c>
      <c r="B143" s="2">
        <v>22083</v>
      </c>
      <c r="C143" s="2">
        <v>2396</v>
      </c>
      <c r="D143" s="2">
        <v>433</v>
      </c>
      <c r="E143" s="2">
        <v>839</v>
      </c>
      <c r="F143" s="2">
        <v>1706</v>
      </c>
      <c r="G143" s="2">
        <v>1362</v>
      </c>
      <c r="H143" s="2">
        <v>1520</v>
      </c>
      <c r="I143" s="2">
        <v>4051</v>
      </c>
      <c r="J143" s="2">
        <v>1327</v>
      </c>
      <c r="K143" s="2">
        <v>3588</v>
      </c>
      <c r="L143" s="2">
        <v>3002</v>
      </c>
      <c r="M143" s="2">
        <v>88</v>
      </c>
      <c r="N143" s="2">
        <v>22</v>
      </c>
      <c r="O143" s="2">
        <v>1415</v>
      </c>
      <c r="P143" s="2">
        <v>334</v>
      </c>
      <c r="Q143" s="2">
        <v>804</v>
      </c>
      <c r="R143" s="2">
        <v>439</v>
      </c>
      <c r="S143" s="2">
        <v>436</v>
      </c>
      <c r="T143" s="2">
        <v>385</v>
      </c>
      <c r="U143" s="2">
        <v>180</v>
      </c>
      <c r="V143" s="2">
        <v>839</v>
      </c>
      <c r="W143" s="2">
        <v>675</v>
      </c>
      <c r="X143" s="2">
        <v>895</v>
      </c>
      <c r="Y143" s="2">
        <v>403</v>
      </c>
      <c r="Z143" s="2">
        <v>484</v>
      </c>
      <c r="AA143" s="2">
        <v>205</v>
      </c>
      <c r="AB143" s="2">
        <v>1121</v>
      </c>
      <c r="AC143" s="2">
        <v>334</v>
      </c>
      <c r="AD143" s="2">
        <v>851</v>
      </c>
      <c r="AE143" s="2">
        <v>1706</v>
      </c>
      <c r="AF143" s="2">
        <v>1928</v>
      </c>
      <c r="AG143" s="2">
        <v>942</v>
      </c>
      <c r="AH143" s="2">
        <v>273</v>
      </c>
      <c r="AI143" s="2">
        <v>538</v>
      </c>
      <c r="AJ143" s="2">
        <v>277</v>
      </c>
      <c r="AK143" s="2">
        <v>658</v>
      </c>
      <c r="AL143" s="2">
        <v>1948</v>
      </c>
      <c r="AM143" s="2">
        <v>88</v>
      </c>
      <c r="AN143" s="2">
        <v>304</v>
      </c>
      <c r="AO143" s="2">
        <v>718</v>
      </c>
      <c r="AP143" s="2">
        <v>433</v>
      </c>
      <c r="AQ143" s="2">
        <v>22</v>
      </c>
      <c r="AR143" s="2">
        <v>843</v>
      </c>
      <c r="AS143" s="2">
        <v>1640</v>
      </c>
      <c r="AT143" s="2">
        <v>331</v>
      </c>
      <c r="AU143" s="2">
        <v>524</v>
      </c>
      <c r="AV143" s="2">
        <v>859</v>
      </c>
      <c r="AW143" s="8">
        <v>143</v>
      </c>
    </row>
    <row r="144" spans="1:49" ht="15" x14ac:dyDescent="0.25">
      <c r="A144" s="210" t="s">
        <v>127</v>
      </c>
      <c r="B144" s="2">
        <v>16804</v>
      </c>
      <c r="C144" s="2">
        <v>1766</v>
      </c>
      <c r="D144" s="2">
        <v>353</v>
      </c>
      <c r="E144" s="2">
        <v>603</v>
      </c>
      <c r="F144" s="2">
        <v>1297</v>
      </c>
      <c r="G144" s="2">
        <v>970</v>
      </c>
      <c r="H144" s="2">
        <v>1240</v>
      </c>
      <c r="I144" s="2">
        <v>3193</v>
      </c>
      <c r="J144" s="2">
        <v>996</v>
      </c>
      <c r="K144" s="2">
        <v>2659</v>
      </c>
      <c r="L144" s="2">
        <v>2233</v>
      </c>
      <c r="M144" s="2">
        <v>72</v>
      </c>
      <c r="N144" s="2">
        <v>24</v>
      </c>
      <c r="O144" s="2">
        <v>1155</v>
      </c>
      <c r="P144" s="2">
        <v>243</v>
      </c>
      <c r="Q144" s="2">
        <v>671</v>
      </c>
      <c r="R144" s="2">
        <v>335</v>
      </c>
      <c r="S144" s="2">
        <v>379</v>
      </c>
      <c r="T144" s="2">
        <v>244</v>
      </c>
      <c r="U144" s="2">
        <v>129</v>
      </c>
      <c r="V144" s="2">
        <v>603</v>
      </c>
      <c r="W144" s="2">
        <v>489</v>
      </c>
      <c r="X144" s="2">
        <v>643</v>
      </c>
      <c r="Y144" s="2">
        <v>318</v>
      </c>
      <c r="Z144" s="2">
        <v>348</v>
      </c>
      <c r="AA144" s="2">
        <v>138</v>
      </c>
      <c r="AB144" s="2">
        <v>917</v>
      </c>
      <c r="AC144" s="2">
        <v>243</v>
      </c>
      <c r="AD144" s="2">
        <v>622</v>
      </c>
      <c r="AE144" s="2">
        <v>1297</v>
      </c>
      <c r="AF144" s="2">
        <v>1588</v>
      </c>
      <c r="AG144" s="2">
        <v>752</v>
      </c>
      <c r="AH144" s="2">
        <v>199</v>
      </c>
      <c r="AI144" s="2">
        <v>404</v>
      </c>
      <c r="AJ144" s="2">
        <v>234</v>
      </c>
      <c r="AK144" s="2">
        <v>465</v>
      </c>
      <c r="AL144" s="2">
        <v>1276</v>
      </c>
      <c r="AM144" s="2">
        <v>72</v>
      </c>
      <c r="AN144" s="2">
        <v>287</v>
      </c>
      <c r="AO144" s="2">
        <v>497</v>
      </c>
      <c r="AP144" s="2">
        <v>353</v>
      </c>
      <c r="AQ144" s="2">
        <v>24</v>
      </c>
      <c r="AR144" s="2">
        <v>658</v>
      </c>
      <c r="AS144" s="2">
        <v>1383</v>
      </c>
      <c r="AT144" s="2">
        <v>219</v>
      </c>
      <c r="AU144" s="2">
        <v>453</v>
      </c>
      <c r="AV144" s="2">
        <v>564</v>
      </c>
      <c r="AW144" s="8">
        <v>144</v>
      </c>
    </row>
    <row r="145" spans="1:49" ht="15" x14ac:dyDescent="0.25">
      <c r="A145" s="211" t="s">
        <v>128</v>
      </c>
      <c r="B145" s="2">
        <v>10292</v>
      </c>
      <c r="C145" s="2">
        <v>1096</v>
      </c>
      <c r="D145" s="2">
        <v>254</v>
      </c>
      <c r="E145" s="2">
        <v>358</v>
      </c>
      <c r="F145" s="2">
        <v>783</v>
      </c>
      <c r="G145" s="2">
        <v>601</v>
      </c>
      <c r="H145" s="2">
        <v>751</v>
      </c>
      <c r="I145" s="2">
        <v>1809</v>
      </c>
      <c r="J145" s="2">
        <v>579</v>
      </c>
      <c r="K145" s="2">
        <v>1598</v>
      </c>
      <c r="L145" s="2">
        <v>1391</v>
      </c>
      <c r="M145" s="2">
        <v>55</v>
      </c>
      <c r="N145" s="2">
        <v>13</v>
      </c>
      <c r="O145" s="2">
        <v>828</v>
      </c>
      <c r="P145" s="2">
        <v>176</v>
      </c>
      <c r="Q145" s="2">
        <v>391</v>
      </c>
      <c r="R145" s="2">
        <v>225</v>
      </c>
      <c r="S145" s="2">
        <v>310</v>
      </c>
      <c r="T145" s="2">
        <v>149</v>
      </c>
      <c r="U145" s="2">
        <v>80</v>
      </c>
      <c r="V145" s="2">
        <v>358</v>
      </c>
      <c r="W145" s="2">
        <v>311</v>
      </c>
      <c r="X145" s="2">
        <v>393</v>
      </c>
      <c r="Y145" s="2">
        <v>182</v>
      </c>
      <c r="Z145" s="2">
        <v>240</v>
      </c>
      <c r="AA145" s="2">
        <v>72</v>
      </c>
      <c r="AB145" s="2">
        <v>604</v>
      </c>
      <c r="AC145" s="2">
        <v>176</v>
      </c>
      <c r="AD145" s="2">
        <v>386</v>
      </c>
      <c r="AE145" s="2">
        <v>783</v>
      </c>
      <c r="AF145" s="2">
        <v>1009</v>
      </c>
      <c r="AG145" s="2">
        <v>430</v>
      </c>
      <c r="AH145" s="2">
        <v>80</v>
      </c>
      <c r="AI145" s="2">
        <v>233</v>
      </c>
      <c r="AJ145" s="2">
        <v>135</v>
      </c>
      <c r="AK145" s="2">
        <v>253</v>
      </c>
      <c r="AL145" s="2">
        <v>769</v>
      </c>
      <c r="AM145" s="2">
        <v>55</v>
      </c>
      <c r="AN145" s="2">
        <v>207</v>
      </c>
      <c r="AO145" s="2">
        <v>224</v>
      </c>
      <c r="AP145" s="2">
        <v>254</v>
      </c>
      <c r="AQ145" s="2">
        <v>13</v>
      </c>
      <c r="AR145" s="2">
        <v>450</v>
      </c>
      <c r="AS145" s="2">
        <v>829</v>
      </c>
      <c r="AT145" s="2">
        <v>135</v>
      </c>
      <c r="AU145" s="2">
        <v>242</v>
      </c>
      <c r="AV145" s="2">
        <v>314</v>
      </c>
      <c r="AW145" s="8">
        <v>145</v>
      </c>
    </row>
    <row r="146" spans="1:49" ht="15.75" thickBot="1" x14ac:dyDescent="0.3">
      <c r="A146" s="212" t="s">
        <v>129</v>
      </c>
      <c r="B146" s="2">
        <v>5770</v>
      </c>
      <c r="C146" s="2">
        <v>669</v>
      </c>
      <c r="D146" s="2">
        <v>134</v>
      </c>
      <c r="E146" s="2">
        <v>213</v>
      </c>
      <c r="F146" s="2">
        <v>437</v>
      </c>
      <c r="G146" s="2">
        <v>350</v>
      </c>
      <c r="H146" s="2">
        <v>400</v>
      </c>
      <c r="I146" s="2">
        <v>993</v>
      </c>
      <c r="J146" s="2">
        <v>374</v>
      </c>
      <c r="K146" s="2">
        <v>787</v>
      </c>
      <c r="L146" s="2">
        <v>784</v>
      </c>
      <c r="M146" s="2">
        <v>38</v>
      </c>
      <c r="N146" s="2">
        <v>11</v>
      </c>
      <c r="O146" s="2">
        <v>457</v>
      </c>
      <c r="P146" s="2">
        <v>123</v>
      </c>
      <c r="Q146" s="2">
        <v>202</v>
      </c>
      <c r="R146" s="2">
        <v>120</v>
      </c>
      <c r="S146" s="2">
        <v>175</v>
      </c>
      <c r="T146" s="2">
        <v>119</v>
      </c>
      <c r="U146" s="2">
        <v>45</v>
      </c>
      <c r="V146" s="2">
        <v>213</v>
      </c>
      <c r="W146" s="2">
        <v>153</v>
      </c>
      <c r="X146" s="2">
        <v>221</v>
      </c>
      <c r="Y146" s="2">
        <v>125</v>
      </c>
      <c r="Z146" s="2">
        <v>120</v>
      </c>
      <c r="AA146" s="2">
        <v>29</v>
      </c>
      <c r="AB146" s="2">
        <v>336</v>
      </c>
      <c r="AC146" s="2">
        <v>123</v>
      </c>
      <c r="AD146" s="2">
        <v>235</v>
      </c>
      <c r="AE146" s="2">
        <v>437</v>
      </c>
      <c r="AF146" s="2">
        <v>561</v>
      </c>
      <c r="AG146" s="2">
        <v>255</v>
      </c>
      <c r="AH146" s="2">
        <v>53</v>
      </c>
      <c r="AI146" s="2">
        <v>145</v>
      </c>
      <c r="AJ146" s="2">
        <v>78</v>
      </c>
      <c r="AK146" s="2">
        <v>166</v>
      </c>
      <c r="AL146" s="2">
        <v>335</v>
      </c>
      <c r="AM146" s="2">
        <v>38</v>
      </c>
      <c r="AN146" s="2">
        <v>129</v>
      </c>
      <c r="AO146" s="2">
        <v>96</v>
      </c>
      <c r="AP146" s="2">
        <v>134</v>
      </c>
      <c r="AQ146" s="2">
        <v>11</v>
      </c>
      <c r="AR146" s="2">
        <v>282</v>
      </c>
      <c r="AS146" s="2">
        <v>452</v>
      </c>
      <c r="AT146" s="2">
        <v>70</v>
      </c>
      <c r="AU146" s="2">
        <v>129</v>
      </c>
      <c r="AV146" s="2">
        <v>183</v>
      </c>
      <c r="AW146" s="8">
        <v>146</v>
      </c>
    </row>
    <row r="147" spans="1:49" ht="13.5" thickBot="1" x14ac:dyDescent="0.25">
      <c r="A147" s="110" t="s">
        <v>133</v>
      </c>
      <c r="AW147" s="8">
        <v>147</v>
      </c>
    </row>
    <row r="148" spans="1:49" ht="15" x14ac:dyDescent="0.25">
      <c r="A148" s="210" t="s">
        <v>263</v>
      </c>
      <c r="B148" s="2">
        <v>5844</v>
      </c>
      <c r="C148" s="214">
        <v>238</v>
      </c>
      <c r="D148" s="214">
        <v>176</v>
      </c>
      <c r="E148" s="214">
        <v>246</v>
      </c>
      <c r="F148" s="214">
        <v>416</v>
      </c>
      <c r="G148" s="214">
        <v>329</v>
      </c>
      <c r="H148" s="214">
        <v>684</v>
      </c>
      <c r="I148" s="214">
        <v>907</v>
      </c>
      <c r="J148" s="214">
        <v>490</v>
      </c>
      <c r="K148" s="214">
        <v>817</v>
      </c>
      <c r="L148" s="214">
        <v>1030</v>
      </c>
      <c r="M148" s="214">
        <v>27</v>
      </c>
      <c r="N148" s="214">
        <v>50</v>
      </c>
      <c r="O148" s="214">
        <v>346</v>
      </c>
      <c r="P148" s="214">
        <v>88</v>
      </c>
      <c r="Q148" s="214">
        <v>210</v>
      </c>
      <c r="R148" s="214">
        <v>281</v>
      </c>
      <c r="S148" s="214">
        <v>122</v>
      </c>
      <c r="T148" s="214">
        <v>133</v>
      </c>
      <c r="U148" s="214">
        <v>70</v>
      </c>
      <c r="V148" s="214">
        <v>246</v>
      </c>
      <c r="W148" s="214">
        <v>94</v>
      </c>
      <c r="X148" s="214">
        <v>49</v>
      </c>
      <c r="Y148" s="214">
        <v>41</v>
      </c>
      <c r="Z148" s="214">
        <v>160</v>
      </c>
      <c r="AA148" s="214">
        <v>40</v>
      </c>
      <c r="AB148" s="214">
        <v>472</v>
      </c>
      <c r="AC148" s="214">
        <v>88</v>
      </c>
      <c r="AD148" s="214">
        <v>185</v>
      </c>
      <c r="AE148" s="214">
        <v>416</v>
      </c>
      <c r="AF148" s="214">
        <v>445</v>
      </c>
      <c r="AG148" s="214">
        <v>357</v>
      </c>
      <c r="AH148" s="214">
        <v>50</v>
      </c>
      <c r="AI148" s="214">
        <v>114</v>
      </c>
      <c r="AJ148" s="214">
        <v>193</v>
      </c>
      <c r="AK148" s="214">
        <v>94</v>
      </c>
      <c r="AL148" s="214">
        <v>357</v>
      </c>
      <c r="AM148" s="214">
        <v>27</v>
      </c>
      <c r="AN148" s="214">
        <v>130</v>
      </c>
      <c r="AO148" s="214">
        <v>215</v>
      </c>
      <c r="AP148" s="214">
        <v>176</v>
      </c>
      <c r="AQ148" s="214">
        <v>50</v>
      </c>
      <c r="AR148" s="214">
        <v>95</v>
      </c>
      <c r="AS148" s="214">
        <v>460</v>
      </c>
      <c r="AT148" s="214">
        <v>74</v>
      </c>
      <c r="AU148" s="214">
        <v>116</v>
      </c>
      <c r="AV148" s="214">
        <v>284</v>
      </c>
      <c r="AW148" s="8">
        <v>148</v>
      </c>
    </row>
    <row r="149" spans="1:49" ht="15" x14ac:dyDescent="0.25">
      <c r="A149" s="210" t="s">
        <v>91</v>
      </c>
      <c r="B149" s="2">
        <v>23267</v>
      </c>
      <c r="C149" s="214">
        <v>1184</v>
      </c>
      <c r="D149" s="214">
        <v>671</v>
      </c>
      <c r="E149" s="214">
        <v>1144</v>
      </c>
      <c r="F149" s="214">
        <v>1678</v>
      </c>
      <c r="G149" s="214">
        <v>1262</v>
      </c>
      <c r="H149" s="214">
        <v>2769</v>
      </c>
      <c r="I149" s="214">
        <v>3303</v>
      </c>
      <c r="J149" s="214">
        <v>2006</v>
      </c>
      <c r="K149" s="214">
        <v>3310</v>
      </c>
      <c r="L149" s="214">
        <v>3878</v>
      </c>
      <c r="M149" s="214">
        <v>69</v>
      </c>
      <c r="N149" s="214">
        <v>222</v>
      </c>
      <c r="O149" s="214">
        <v>1437</v>
      </c>
      <c r="P149" s="214">
        <v>334</v>
      </c>
      <c r="Q149" s="214">
        <v>656</v>
      </c>
      <c r="R149" s="214">
        <v>1166</v>
      </c>
      <c r="S149" s="214">
        <v>517</v>
      </c>
      <c r="T149" s="214">
        <v>613</v>
      </c>
      <c r="U149" s="214">
        <v>271</v>
      </c>
      <c r="V149" s="214">
        <v>1144</v>
      </c>
      <c r="W149" s="214">
        <v>334</v>
      </c>
      <c r="X149" s="214">
        <v>303</v>
      </c>
      <c r="Y149" s="214">
        <v>184</v>
      </c>
      <c r="Z149" s="214">
        <v>639</v>
      </c>
      <c r="AA149" s="214">
        <v>163</v>
      </c>
      <c r="AB149" s="214">
        <v>1603</v>
      </c>
      <c r="AC149" s="214">
        <v>334</v>
      </c>
      <c r="AD149" s="214">
        <v>716</v>
      </c>
      <c r="AE149" s="214">
        <v>1678</v>
      </c>
      <c r="AF149" s="214">
        <v>1514</v>
      </c>
      <c r="AG149" s="214">
        <v>1393</v>
      </c>
      <c r="AH149" s="214">
        <v>190</v>
      </c>
      <c r="AI149" s="214">
        <v>398</v>
      </c>
      <c r="AJ149" s="214">
        <v>947</v>
      </c>
      <c r="AK149" s="214">
        <v>421</v>
      </c>
      <c r="AL149" s="214">
        <v>1512</v>
      </c>
      <c r="AM149" s="214">
        <v>69</v>
      </c>
      <c r="AN149" s="214">
        <v>586</v>
      </c>
      <c r="AO149" s="214">
        <v>849</v>
      </c>
      <c r="AP149" s="214">
        <v>671</v>
      </c>
      <c r="AQ149" s="214">
        <v>222</v>
      </c>
      <c r="AR149" s="214">
        <v>460</v>
      </c>
      <c r="AS149" s="214">
        <v>1798</v>
      </c>
      <c r="AT149" s="214">
        <v>275</v>
      </c>
      <c r="AU149" s="214">
        <v>403</v>
      </c>
      <c r="AV149" s="214">
        <v>1238</v>
      </c>
      <c r="AW149" s="8">
        <v>149</v>
      </c>
    </row>
    <row r="150" spans="1:49" ht="15" x14ac:dyDescent="0.25">
      <c r="A150" s="210" t="s">
        <v>92</v>
      </c>
      <c r="B150" s="2">
        <v>27180</v>
      </c>
      <c r="C150" s="2">
        <v>1481</v>
      </c>
      <c r="D150" s="2">
        <v>863</v>
      </c>
      <c r="E150" s="2">
        <v>1437</v>
      </c>
      <c r="F150" s="2">
        <v>1929</v>
      </c>
      <c r="G150" s="2">
        <v>1557</v>
      </c>
      <c r="H150" s="2">
        <v>3137</v>
      </c>
      <c r="I150" s="2">
        <v>3616</v>
      </c>
      <c r="J150" s="2">
        <v>2681</v>
      </c>
      <c r="K150" s="2">
        <v>3999</v>
      </c>
      <c r="L150" s="2">
        <v>3951</v>
      </c>
      <c r="M150" s="2">
        <v>98</v>
      </c>
      <c r="N150" s="2">
        <v>240</v>
      </c>
      <c r="O150" s="2">
        <v>1715</v>
      </c>
      <c r="P150" s="2">
        <v>476</v>
      </c>
      <c r="Q150" s="2">
        <v>656</v>
      </c>
      <c r="R150" s="2">
        <v>1403</v>
      </c>
      <c r="S150" s="2">
        <v>669</v>
      </c>
      <c r="T150" s="2">
        <v>813</v>
      </c>
      <c r="U150" s="2">
        <v>307</v>
      </c>
      <c r="V150" s="2">
        <v>1437</v>
      </c>
      <c r="W150" s="2">
        <v>391</v>
      </c>
      <c r="X150" s="2">
        <v>373</v>
      </c>
      <c r="Y150" s="2">
        <v>240</v>
      </c>
      <c r="Z150" s="2">
        <v>687</v>
      </c>
      <c r="AA150" s="2">
        <v>196</v>
      </c>
      <c r="AB150" s="2">
        <v>1416</v>
      </c>
      <c r="AC150" s="2">
        <v>476</v>
      </c>
      <c r="AD150" s="2">
        <v>887</v>
      </c>
      <c r="AE150" s="2">
        <v>1929</v>
      </c>
      <c r="AF150" s="2">
        <v>1445</v>
      </c>
      <c r="AG150" s="2">
        <v>1868</v>
      </c>
      <c r="AH150" s="2">
        <v>271</v>
      </c>
      <c r="AI150" s="2">
        <v>481</v>
      </c>
      <c r="AJ150" s="2">
        <v>1078</v>
      </c>
      <c r="AK150" s="2">
        <v>518</v>
      </c>
      <c r="AL150" s="2">
        <v>1910</v>
      </c>
      <c r="AM150" s="2">
        <v>98</v>
      </c>
      <c r="AN150" s="2">
        <v>655</v>
      </c>
      <c r="AO150" s="2">
        <v>984</v>
      </c>
      <c r="AP150" s="2">
        <v>863</v>
      </c>
      <c r="AQ150" s="2">
        <v>240</v>
      </c>
      <c r="AR150" s="2">
        <v>590</v>
      </c>
      <c r="AS150" s="2">
        <v>2089</v>
      </c>
      <c r="AT150" s="2">
        <v>363</v>
      </c>
      <c r="AU150" s="2">
        <v>480</v>
      </c>
      <c r="AV150" s="2">
        <v>1367</v>
      </c>
      <c r="AW150" s="8">
        <v>150</v>
      </c>
    </row>
    <row r="151" spans="1:49" ht="15" x14ac:dyDescent="0.25">
      <c r="A151" s="210" t="s">
        <v>93</v>
      </c>
      <c r="B151" s="2">
        <v>27773</v>
      </c>
      <c r="C151" s="2">
        <v>1597</v>
      </c>
      <c r="D151" s="2">
        <v>845</v>
      </c>
      <c r="E151" s="2">
        <v>1611</v>
      </c>
      <c r="F151" s="2">
        <v>1936</v>
      </c>
      <c r="G151" s="2">
        <v>1528</v>
      </c>
      <c r="H151" s="2">
        <v>3313</v>
      </c>
      <c r="I151" s="2">
        <v>3555</v>
      </c>
      <c r="J151" s="2">
        <v>3080</v>
      </c>
      <c r="K151" s="2">
        <v>4052</v>
      </c>
      <c r="L151" s="2">
        <v>3565</v>
      </c>
      <c r="M151" s="2">
        <v>82</v>
      </c>
      <c r="N151" s="2">
        <v>281</v>
      </c>
      <c r="O151" s="2">
        <v>1907</v>
      </c>
      <c r="P151" s="2">
        <v>421</v>
      </c>
      <c r="Q151" s="2">
        <v>666</v>
      </c>
      <c r="R151" s="2">
        <v>1532</v>
      </c>
      <c r="S151" s="2">
        <v>743</v>
      </c>
      <c r="T151" s="2">
        <v>969</v>
      </c>
      <c r="U151" s="2">
        <v>357</v>
      </c>
      <c r="V151" s="2">
        <v>1611</v>
      </c>
      <c r="W151" s="2">
        <v>356</v>
      </c>
      <c r="X151" s="2">
        <v>426</v>
      </c>
      <c r="Y151" s="2">
        <v>249</v>
      </c>
      <c r="Z151" s="2">
        <v>687</v>
      </c>
      <c r="AA151" s="2">
        <v>210</v>
      </c>
      <c r="AB151" s="2">
        <v>1221</v>
      </c>
      <c r="AC151" s="2">
        <v>421</v>
      </c>
      <c r="AD151" s="2">
        <v>837</v>
      </c>
      <c r="AE151" s="2">
        <v>1936</v>
      </c>
      <c r="AF151" s="2">
        <v>1401</v>
      </c>
      <c r="AG151" s="2">
        <v>2111</v>
      </c>
      <c r="AH151" s="2">
        <v>254</v>
      </c>
      <c r="AI151" s="2">
        <v>474</v>
      </c>
      <c r="AJ151" s="2">
        <v>1115</v>
      </c>
      <c r="AK151" s="2">
        <v>540</v>
      </c>
      <c r="AL151" s="2">
        <v>1840</v>
      </c>
      <c r="AM151" s="2">
        <v>82</v>
      </c>
      <c r="AN151" s="2">
        <v>808</v>
      </c>
      <c r="AO151" s="2">
        <v>1023</v>
      </c>
      <c r="AP151" s="2">
        <v>845</v>
      </c>
      <c r="AQ151" s="2">
        <v>281</v>
      </c>
      <c r="AR151" s="2">
        <v>631</v>
      </c>
      <c r="AS151" s="2">
        <v>2212</v>
      </c>
      <c r="AT151" s="2">
        <v>334</v>
      </c>
      <c r="AU151" s="2">
        <v>418</v>
      </c>
      <c r="AV151" s="2">
        <v>1183</v>
      </c>
      <c r="AW151" s="8">
        <v>151</v>
      </c>
    </row>
    <row r="152" spans="1:49" ht="15" x14ac:dyDescent="0.25">
      <c r="A152" s="210" t="s">
        <v>94</v>
      </c>
      <c r="B152" s="2">
        <v>31773</v>
      </c>
      <c r="C152" s="2">
        <v>1844</v>
      </c>
      <c r="D152" s="2">
        <v>1051</v>
      </c>
      <c r="E152" s="2">
        <v>1740</v>
      </c>
      <c r="F152" s="2">
        <v>2007</v>
      </c>
      <c r="G152" s="2">
        <v>1764</v>
      </c>
      <c r="H152" s="2">
        <v>3700</v>
      </c>
      <c r="I152" s="2">
        <v>4737</v>
      </c>
      <c r="J152" s="2">
        <v>3073</v>
      </c>
      <c r="K152" s="2">
        <v>4334</v>
      </c>
      <c r="L152" s="2">
        <v>4308</v>
      </c>
      <c r="M152" s="2">
        <v>118</v>
      </c>
      <c r="N152" s="2">
        <v>291</v>
      </c>
      <c r="O152" s="2">
        <v>2321</v>
      </c>
      <c r="P152" s="2">
        <v>485</v>
      </c>
      <c r="Q152" s="2">
        <v>928</v>
      </c>
      <c r="R152" s="2">
        <v>1591</v>
      </c>
      <c r="S152" s="2">
        <v>794</v>
      </c>
      <c r="T152" s="2">
        <v>982</v>
      </c>
      <c r="U152" s="2">
        <v>388</v>
      </c>
      <c r="V152" s="2">
        <v>1740</v>
      </c>
      <c r="W152" s="2">
        <v>654</v>
      </c>
      <c r="X152" s="2">
        <v>515</v>
      </c>
      <c r="Y152" s="2">
        <v>256</v>
      </c>
      <c r="Z152" s="2">
        <v>886</v>
      </c>
      <c r="AA152" s="2">
        <v>240</v>
      </c>
      <c r="AB152" s="2">
        <v>1607</v>
      </c>
      <c r="AC152" s="2">
        <v>485</v>
      </c>
      <c r="AD152" s="2">
        <v>944</v>
      </c>
      <c r="AE152" s="2">
        <v>2007</v>
      </c>
      <c r="AF152" s="2">
        <v>2222</v>
      </c>
      <c r="AG152" s="2">
        <v>2091</v>
      </c>
      <c r="AH152" s="2">
        <v>355</v>
      </c>
      <c r="AI152" s="2">
        <v>505</v>
      </c>
      <c r="AJ152" s="2">
        <v>1181</v>
      </c>
      <c r="AK152" s="2">
        <v>671</v>
      </c>
      <c r="AL152" s="2">
        <v>1969</v>
      </c>
      <c r="AM152" s="2">
        <v>118</v>
      </c>
      <c r="AN152" s="2">
        <v>873</v>
      </c>
      <c r="AO152" s="2">
        <v>1099</v>
      </c>
      <c r="AP152" s="2">
        <v>1051</v>
      </c>
      <c r="AQ152" s="2">
        <v>291</v>
      </c>
      <c r="AR152" s="2">
        <v>658</v>
      </c>
      <c r="AS152" s="2">
        <v>2365</v>
      </c>
      <c r="AT152" s="2">
        <v>432</v>
      </c>
      <c r="AU152" s="2">
        <v>565</v>
      </c>
      <c r="AV152" s="2">
        <v>1310</v>
      </c>
      <c r="AW152" s="8">
        <v>152</v>
      </c>
    </row>
    <row r="153" spans="1:49" ht="15" x14ac:dyDescent="0.25">
      <c r="A153" s="210" t="s">
        <v>95</v>
      </c>
      <c r="B153" s="2">
        <v>37024</v>
      </c>
      <c r="C153" s="2">
        <v>1603</v>
      </c>
      <c r="D153" s="2">
        <v>901</v>
      </c>
      <c r="E153" s="2">
        <v>1372</v>
      </c>
      <c r="F153" s="2">
        <v>2133</v>
      </c>
      <c r="G153" s="2">
        <v>2037</v>
      </c>
      <c r="H153" s="2">
        <v>4924</v>
      </c>
      <c r="I153" s="2">
        <v>7428</v>
      </c>
      <c r="J153" s="2">
        <v>2553</v>
      </c>
      <c r="K153" s="2">
        <v>4076</v>
      </c>
      <c r="L153" s="2">
        <v>6554</v>
      </c>
      <c r="M153" s="2">
        <v>111</v>
      </c>
      <c r="N153" s="2">
        <v>245</v>
      </c>
      <c r="O153" s="2">
        <v>2712</v>
      </c>
      <c r="P153" s="2">
        <v>375</v>
      </c>
      <c r="Q153" s="2">
        <v>2449</v>
      </c>
      <c r="R153" s="2">
        <v>1487</v>
      </c>
      <c r="S153" s="2">
        <v>733</v>
      </c>
      <c r="T153" s="2">
        <v>736</v>
      </c>
      <c r="U153" s="2">
        <v>447</v>
      </c>
      <c r="V153" s="2">
        <v>1372</v>
      </c>
      <c r="W153" s="2">
        <v>1260</v>
      </c>
      <c r="X153" s="2">
        <v>529</v>
      </c>
      <c r="Y153" s="2">
        <v>361</v>
      </c>
      <c r="Z153" s="2">
        <v>753</v>
      </c>
      <c r="AA153" s="2">
        <v>244</v>
      </c>
      <c r="AB153" s="2">
        <v>4036</v>
      </c>
      <c r="AC153" s="2">
        <v>375</v>
      </c>
      <c r="AD153" s="2">
        <v>808</v>
      </c>
      <c r="AE153" s="2">
        <v>2133</v>
      </c>
      <c r="AF153" s="2">
        <v>4776</v>
      </c>
      <c r="AG153" s="2">
        <v>1817</v>
      </c>
      <c r="AH153" s="2">
        <v>381</v>
      </c>
      <c r="AI153" s="2">
        <v>494</v>
      </c>
      <c r="AJ153" s="2">
        <v>988</v>
      </c>
      <c r="AK153" s="2">
        <v>494</v>
      </c>
      <c r="AL153" s="2">
        <v>1904</v>
      </c>
      <c r="AM153" s="2">
        <v>111</v>
      </c>
      <c r="AN153" s="2">
        <v>719</v>
      </c>
      <c r="AO153" s="2">
        <v>1115</v>
      </c>
      <c r="AP153" s="2">
        <v>901</v>
      </c>
      <c r="AQ153" s="2">
        <v>245</v>
      </c>
      <c r="AR153" s="2">
        <v>580</v>
      </c>
      <c r="AS153" s="2">
        <v>2172</v>
      </c>
      <c r="AT153" s="2">
        <v>782</v>
      </c>
      <c r="AU153" s="2">
        <v>551</v>
      </c>
      <c r="AV153" s="2">
        <v>1271</v>
      </c>
      <c r="AW153" s="8">
        <v>153</v>
      </c>
    </row>
    <row r="154" spans="1:49" ht="15" x14ac:dyDescent="0.25">
      <c r="A154" s="210" t="s">
        <v>96</v>
      </c>
      <c r="B154" s="2">
        <v>36157</v>
      </c>
      <c r="C154" s="2">
        <v>1294</v>
      </c>
      <c r="D154" s="2">
        <v>833</v>
      </c>
      <c r="E154" s="2">
        <v>1325</v>
      </c>
      <c r="F154" s="2">
        <v>2138</v>
      </c>
      <c r="G154" s="2">
        <v>1793</v>
      </c>
      <c r="H154" s="2">
        <v>4597</v>
      </c>
      <c r="I154" s="2">
        <v>7339</v>
      </c>
      <c r="J154" s="2">
        <v>2439</v>
      </c>
      <c r="K154" s="2">
        <v>3917</v>
      </c>
      <c r="L154" s="2">
        <v>7535</v>
      </c>
      <c r="M154" s="2">
        <v>120</v>
      </c>
      <c r="N154" s="2">
        <v>240</v>
      </c>
      <c r="O154" s="2">
        <v>2213</v>
      </c>
      <c r="P154" s="2">
        <v>374</v>
      </c>
      <c r="Q154" s="2">
        <v>2158</v>
      </c>
      <c r="R154" s="2">
        <v>1408</v>
      </c>
      <c r="S154" s="2">
        <v>647</v>
      </c>
      <c r="T154" s="2">
        <v>677</v>
      </c>
      <c r="U154" s="2">
        <v>447</v>
      </c>
      <c r="V154" s="2">
        <v>1325</v>
      </c>
      <c r="W154" s="2">
        <v>858</v>
      </c>
      <c r="X154" s="2">
        <v>463</v>
      </c>
      <c r="Y154" s="2">
        <v>390</v>
      </c>
      <c r="Z154" s="2">
        <v>692</v>
      </c>
      <c r="AA154" s="2">
        <v>158</v>
      </c>
      <c r="AB154" s="2">
        <v>5053</v>
      </c>
      <c r="AC154" s="2">
        <v>374</v>
      </c>
      <c r="AD154" s="2">
        <v>889</v>
      </c>
      <c r="AE154" s="2">
        <v>2138</v>
      </c>
      <c r="AF154" s="2">
        <v>4783</v>
      </c>
      <c r="AG154" s="2">
        <v>1762</v>
      </c>
      <c r="AH154" s="2">
        <v>281</v>
      </c>
      <c r="AI154" s="2">
        <v>433</v>
      </c>
      <c r="AJ154" s="2">
        <v>1031</v>
      </c>
      <c r="AK154" s="2">
        <v>366</v>
      </c>
      <c r="AL154" s="2">
        <v>1804</v>
      </c>
      <c r="AM154" s="2">
        <v>120</v>
      </c>
      <c r="AN154" s="2">
        <v>708</v>
      </c>
      <c r="AO154" s="2">
        <v>1174</v>
      </c>
      <c r="AP154" s="2">
        <v>833</v>
      </c>
      <c r="AQ154" s="2">
        <v>240</v>
      </c>
      <c r="AR154" s="2">
        <v>465</v>
      </c>
      <c r="AS154" s="2">
        <v>2113</v>
      </c>
      <c r="AT154" s="2">
        <v>457</v>
      </c>
      <c r="AU154" s="2">
        <v>553</v>
      </c>
      <c r="AV154" s="2">
        <v>1357</v>
      </c>
      <c r="AW154" s="8">
        <v>154</v>
      </c>
    </row>
    <row r="155" spans="1:49" ht="15" x14ac:dyDescent="0.25">
      <c r="A155" s="210" t="s">
        <v>97</v>
      </c>
      <c r="B155" s="2">
        <v>34981</v>
      </c>
      <c r="C155" s="2">
        <v>1419</v>
      </c>
      <c r="D155" s="2">
        <v>801</v>
      </c>
      <c r="E155" s="2">
        <v>1201</v>
      </c>
      <c r="F155" s="2">
        <v>2162</v>
      </c>
      <c r="G155" s="2">
        <v>1858</v>
      </c>
      <c r="H155" s="2">
        <v>4205</v>
      </c>
      <c r="I155" s="2">
        <v>6546</v>
      </c>
      <c r="J155" s="2">
        <v>2530</v>
      </c>
      <c r="K155" s="2">
        <v>4464</v>
      </c>
      <c r="L155" s="2">
        <v>7140</v>
      </c>
      <c r="M155" s="2">
        <v>101</v>
      </c>
      <c r="N155" s="2">
        <v>279</v>
      </c>
      <c r="O155" s="2">
        <v>1878</v>
      </c>
      <c r="P155" s="2">
        <v>397</v>
      </c>
      <c r="Q155" s="2">
        <v>1729</v>
      </c>
      <c r="R155" s="2">
        <v>1462</v>
      </c>
      <c r="S155" s="2">
        <v>661</v>
      </c>
      <c r="T155" s="2">
        <v>727</v>
      </c>
      <c r="U155" s="2">
        <v>453</v>
      </c>
      <c r="V155" s="2">
        <v>1201</v>
      </c>
      <c r="W155" s="2">
        <v>563</v>
      </c>
      <c r="X155" s="2">
        <v>467</v>
      </c>
      <c r="Y155" s="2">
        <v>312</v>
      </c>
      <c r="Z155" s="2">
        <v>675</v>
      </c>
      <c r="AA155" s="2">
        <v>173</v>
      </c>
      <c r="AB155" s="2">
        <v>4449</v>
      </c>
      <c r="AC155" s="2">
        <v>397</v>
      </c>
      <c r="AD155" s="2">
        <v>1003</v>
      </c>
      <c r="AE155" s="2">
        <v>2162</v>
      </c>
      <c r="AF155" s="2">
        <v>4107</v>
      </c>
      <c r="AG155" s="2">
        <v>1803</v>
      </c>
      <c r="AH155" s="2">
        <v>269</v>
      </c>
      <c r="AI155" s="2">
        <v>462</v>
      </c>
      <c r="AJ155" s="2">
        <v>1014</v>
      </c>
      <c r="AK155" s="2">
        <v>435</v>
      </c>
      <c r="AL155" s="2">
        <v>2119</v>
      </c>
      <c r="AM155" s="2">
        <v>101</v>
      </c>
      <c r="AN155" s="2">
        <v>654</v>
      </c>
      <c r="AO155" s="2">
        <v>1177</v>
      </c>
      <c r="AP155" s="2">
        <v>801</v>
      </c>
      <c r="AQ155" s="2">
        <v>279</v>
      </c>
      <c r="AR155" s="2">
        <v>517</v>
      </c>
      <c r="AS155" s="2">
        <v>2345</v>
      </c>
      <c r="AT155" s="2">
        <v>402</v>
      </c>
      <c r="AU155" s="2">
        <v>508</v>
      </c>
      <c r="AV155" s="2">
        <v>1554</v>
      </c>
      <c r="AW155" s="8">
        <v>155</v>
      </c>
    </row>
    <row r="156" spans="1:49" ht="15" x14ac:dyDescent="0.25">
      <c r="A156" s="210" t="s">
        <v>98</v>
      </c>
      <c r="B156" s="2">
        <v>32896</v>
      </c>
      <c r="C156" s="2">
        <v>1534</v>
      </c>
      <c r="D156" s="2">
        <v>900</v>
      </c>
      <c r="E156" s="2">
        <v>1338</v>
      </c>
      <c r="F156" s="2">
        <v>2266</v>
      </c>
      <c r="G156" s="2">
        <v>1856</v>
      </c>
      <c r="H156" s="2">
        <v>3814</v>
      </c>
      <c r="I156" s="2">
        <v>5263</v>
      </c>
      <c r="J156" s="2">
        <v>2589</v>
      </c>
      <c r="K156" s="2">
        <v>4543</v>
      </c>
      <c r="L156" s="2">
        <v>6193</v>
      </c>
      <c r="M156" s="2">
        <v>109</v>
      </c>
      <c r="N156" s="2">
        <v>257</v>
      </c>
      <c r="O156" s="2">
        <v>1807</v>
      </c>
      <c r="P156" s="2">
        <v>427</v>
      </c>
      <c r="Q156" s="2">
        <v>1296</v>
      </c>
      <c r="R156" s="2">
        <v>1550</v>
      </c>
      <c r="S156" s="2">
        <v>707</v>
      </c>
      <c r="T156" s="2">
        <v>786</v>
      </c>
      <c r="U156" s="2">
        <v>447</v>
      </c>
      <c r="V156" s="2">
        <v>1338</v>
      </c>
      <c r="W156" s="2">
        <v>445</v>
      </c>
      <c r="X156" s="2">
        <v>487</v>
      </c>
      <c r="Y156" s="2">
        <v>293</v>
      </c>
      <c r="Z156" s="2">
        <v>814</v>
      </c>
      <c r="AA156" s="2">
        <v>199</v>
      </c>
      <c r="AB156" s="2">
        <v>3346</v>
      </c>
      <c r="AC156" s="2">
        <v>427</v>
      </c>
      <c r="AD156" s="2">
        <v>992</v>
      </c>
      <c r="AE156" s="2">
        <v>2266</v>
      </c>
      <c r="AF156" s="2">
        <v>2854</v>
      </c>
      <c r="AG156" s="2">
        <v>1803</v>
      </c>
      <c r="AH156" s="2">
        <v>282</v>
      </c>
      <c r="AI156" s="2">
        <v>515</v>
      </c>
      <c r="AJ156" s="2">
        <v>968</v>
      </c>
      <c r="AK156" s="2">
        <v>511</v>
      </c>
      <c r="AL156" s="2">
        <v>2146</v>
      </c>
      <c r="AM156" s="2">
        <v>109</v>
      </c>
      <c r="AN156" s="2">
        <v>655</v>
      </c>
      <c r="AO156" s="2">
        <v>1095</v>
      </c>
      <c r="AP156" s="2">
        <v>900</v>
      </c>
      <c r="AQ156" s="2">
        <v>257</v>
      </c>
      <c r="AR156" s="2">
        <v>536</v>
      </c>
      <c r="AS156" s="2">
        <v>2397</v>
      </c>
      <c r="AT156" s="2">
        <v>417</v>
      </c>
      <c r="AU156" s="2">
        <v>540</v>
      </c>
      <c r="AV156" s="2">
        <v>1518</v>
      </c>
      <c r="AW156" s="8">
        <v>156</v>
      </c>
    </row>
    <row r="157" spans="1:49" ht="15" x14ac:dyDescent="0.25">
      <c r="A157" s="210" t="s">
        <v>99</v>
      </c>
      <c r="B157" s="2">
        <v>38508</v>
      </c>
      <c r="C157" s="2">
        <v>2001</v>
      </c>
      <c r="D157" s="2">
        <v>1207</v>
      </c>
      <c r="E157" s="2">
        <v>1814</v>
      </c>
      <c r="F157" s="2">
        <v>2704</v>
      </c>
      <c r="G157" s="2">
        <v>2262</v>
      </c>
      <c r="H157" s="2">
        <v>4380</v>
      </c>
      <c r="I157" s="2">
        <v>5629</v>
      </c>
      <c r="J157" s="2">
        <v>3413</v>
      </c>
      <c r="K157" s="2">
        <v>5501</v>
      </c>
      <c r="L157" s="2">
        <v>6158</v>
      </c>
      <c r="M157" s="2">
        <v>123</v>
      </c>
      <c r="N157" s="2">
        <v>310</v>
      </c>
      <c r="O157" s="2">
        <v>2412</v>
      </c>
      <c r="P157" s="2">
        <v>594</v>
      </c>
      <c r="Q157" s="2">
        <v>1158</v>
      </c>
      <c r="R157" s="2">
        <v>1857</v>
      </c>
      <c r="S157" s="2">
        <v>905</v>
      </c>
      <c r="T157" s="2">
        <v>1053</v>
      </c>
      <c r="U157" s="2">
        <v>569</v>
      </c>
      <c r="V157" s="2">
        <v>1814</v>
      </c>
      <c r="W157" s="2">
        <v>552</v>
      </c>
      <c r="X157" s="2">
        <v>602</v>
      </c>
      <c r="Y157" s="2">
        <v>391</v>
      </c>
      <c r="Z157" s="2">
        <v>949</v>
      </c>
      <c r="AA157" s="2">
        <v>246</v>
      </c>
      <c r="AB157" s="2">
        <v>2808</v>
      </c>
      <c r="AC157" s="2">
        <v>594</v>
      </c>
      <c r="AD157" s="2">
        <v>1205</v>
      </c>
      <c r="AE157" s="2">
        <v>2704</v>
      </c>
      <c r="AF157" s="2">
        <v>2725</v>
      </c>
      <c r="AG157" s="2">
        <v>2360</v>
      </c>
      <c r="AH157" s="2">
        <v>329</v>
      </c>
      <c r="AI157" s="2">
        <v>635</v>
      </c>
      <c r="AJ157" s="2">
        <v>1365</v>
      </c>
      <c r="AK157" s="2">
        <v>706</v>
      </c>
      <c r="AL157" s="2">
        <v>2469</v>
      </c>
      <c r="AM157" s="2">
        <v>123</v>
      </c>
      <c r="AN157" s="2">
        <v>955</v>
      </c>
      <c r="AO157" s="2">
        <v>1285</v>
      </c>
      <c r="AP157" s="2">
        <v>1207</v>
      </c>
      <c r="AQ157" s="2">
        <v>310</v>
      </c>
      <c r="AR157" s="2">
        <v>693</v>
      </c>
      <c r="AS157" s="2">
        <v>3032</v>
      </c>
      <c r="AT157" s="2">
        <v>488</v>
      </c>
      <c r="AU157" s="2">
        <v>653</v>
      </c>
      <c r="AV157" s="2">
        <v>1766</v>
      </c>
      <c r="AW157" s="8">
        <v>157</v>
      </c>
    </row>
    <row r="158" spans="1:49" ht="15" x14ac:dyDescent="0.25">
      <c r="A158" s="210" t="s">
        <v>100</v>
      </c>
      <c r="B158" s="2">
        <v>41010</v>
      </c>
      <c r="C158" s="2">
        <v>2371</v>
      </c>
      <c r="D158" s="2">
        <v>1381</v>
      </c>
      <c r="E158" s="2">
        <v>2219</v>
      </c>
      <c r="F158" s="2">
        <v>2815</v>
      </c>
      <c r="G158" s="2">
        <v>2263</v>
      </c>
      <c r="H158" s="2">
        <v>4650</v>
      </c>
      <c r="I158" s="2">
        <v>5834</v>
      </c>
      <c r="J158" s="2">
        <v>4161</v>
      </c>
      <c r="K158" s="2">
        <v>5695</v>
      </c>
      <c r="L158" s="2">
        <v>5787</v>
      </c>
      <c r="M158" s="2">
        <v>174</v>
      </c>
      <c r="N158" s="2">
        <v>352</v>
      </c>
      <c r="O158" s="2">
        <v>2713</v>
      </c>
      <c r="P158" s="2">
        <v>595</v>
      </c>
      <c r="Q158" s="2">
        <v>1223</v>
      </c>
      <c r="R158" s="2">
        <v>1995</v>
      </c>
      <c r="S158" s="2">
        <v>993</v>
      </c>
      <c r="T158" s="2">
        <v>1258</v>
      </c>
      <c r="U158" s="2">
        <v>565</v>
      </c>
      <c r="V158" s="2">
        <v>2219</v>
      </c>
      <c r="W158" s="2">
        <v>594</v>
      </c>
      <c r="X158" s="2">
        <v>682</v>
      </c>
      <c r="Y158" s="2">
        <v>395</v>
      </c>
      <c r="Z158" s="2">
        <v>913</v>
      </c>
      <c r="AA158" s="2">
        <v>278</v>
      </c>
      <c r="AB158" s="2">
        <v>2517</v>
      </c>
      <c r="AC158" s="2">
        <v>595</v>
      </c>
      <c r="AD158" s="2">
        <v>1198</v>
      </c>
      <c r="AE158" s="2">
        <v>2815</v>
      </c>
      <c r="AF158" s="2">
        <v>2500</v>
      </c>
      <c r="AG158" s="2">
        <v>2903</v>
      </c>
      <c r="AH158" s="2">
        <v>459</v>
      </c>
      <c r="AI158" s="2">
        <v>650</v>
      </c>
      <c r="AJ158" s="2">
        <v>1432</v>
      </c>
      <c r="AK158" s="2">
        <v>802</v>
      </c>
      <c r="AL158" s="2">
        <v>2586</v>
      </c>
      <c r="AM158" s="2">
        <v>174</v>
      </c>
      <c r="AN158" s="2">
        <v>1126</v>
      </c>
      <c r="AO158" s="2">
        <v>1476</v>
      </c>
      <c r="AP158" s="2">
        <v>1381</v>
      </c>
      <c r="AQ158" s="2">
        <v>352</v>
      </c>
      <c r="AR158" s="2">
        <v>887</v>
      </c>
      <c r="AS158" s="2">
        <v>3109</v>
      </c>
      <c r="AT158" s="2">
        <v>500</v>
      </c>
      <c r="AU158" s="2">
        <v>726</v>
      </c>
      <c r="AV158" s="2">
        <v>1707</v>
      </c>
      <c r="AW158" s="8">
        <v>158</v>
      </c>
    </row>
    <row r="159" spans="1:49" ht="15" x14ac:dyDescent="0.25">
      <c r="A159" s="210" t="s">
        <v>101</v>
      </c>
      <c r="B159" s="2">
        <v>38342</v>
      </c>
      <c r="C159" s="2">
        <v>2228</v>
      </c>
      <c r="D159" s="2">
        <v>1336</v>
      </c>
      <c r="E159" s="2">
        <v>2224</v>
      </c>
      <c r="F159" s="2">
        <v>2717</v>
      </c>
      <c r="G159" s="2">
        <v>2129</v>
      </c>
      <c r="H159" s="2">
        <v>4207</v>
      </c>
      <c r="I159" s="2">
        <v>5314</v>
      </c>
      <c r="J159" s="2">
        <v>4071</v>
      </c>
      <c r="K159" s="2">
        <v>5187</v>
      </c>
      <c r="L159" s="2">
        <v>5181</v>
      </c>
      <c r="M159" s="2">
        <v>198</v>
      </c>
      <c r="N159" s="2">
        <v>341</v>
      </c>
      <c r="O159" s="2">
        <v>2606</v>
      </c>
      <c r="P159" s="2">
        <v>603</v>
      </c>
      <c r="Q159" s="2">
        <v>1068</v>
      </c>
      <c r="R159" s="2">
        <v>1879</v>
      </c>
      <c r="S159" s="2">
        <v>1002</v>
      </c>
      <c r="T159" s="2">
        <v>1244</v>
      </c>
      <c r="U159" s="2">
        <v>485</v>
      </c>
      <c r="V159" s="2">
        <v>2224</v>
      </c>
      <c r="W159" s="2">
        <v>549</v>
      </c>
      <c r="X159" s="2">
        <v>590</v>
      </c>
      <c r="Y159" s="2">
        <v>328</v>
      </c>
      <c r="Z159" s="2">
        <v>925</v>
      </c>
      <c r="AA159" s="2">
        <v>262</v>
      </c>
      <c r="AB159" s="2">
        <v>2187</v>
      </c>
      <c r="AC159" s="2">
        <v>603</v>
      </c>
      <c r="AD159" s="2">
        <v>1169</v>
      </c>
      <c r="AE159" s="2">
        <v>2717</v>
      </c>
      <c r="AF159" s="2">
        <v>2227</v>
      </c>
      <c r="AG159" s="2">
        <v>2827</v>
      </c>
      <c r="AH159" s="2">
        <v>449</v>
      </c>
      <c r="AI159" s="2">
        <v>629</v>
      </c>
      <c r="AJ159" s="2">
        <v>1260</v>
      </c>
      <c r="AK159" s="2">
        <v>781</v>
      </c>
      <c r="AL159" s="2">
        <v>2200</v>
      </c>
      <c r="AM159" s="2">
        <v>198</v>
      </c>
      <c r="AN159" s="2">
        <v>1055</v>
      </c>
      <c r="AO159" s="2">
        <v>1307</v>
      </c>
      <c r="AP159" s="2">
        <v>1336</v>
      </c>
      <c r="AQ159" s="2">
        <v>341</v>
      </c>
      <c r="AR159" s="2">
        <v>857</v>
      </c>
      <c r="AS159" s="2">
        <v>2987</v>
      </c>
      <c r="AT159" s="2">
        <v>475</v>
      </c>
      <c r="AU159" s="2">
        <v>741</v>
      </c>
      <c r="AV159" s="2">
        <v>1440</v>
      </c>
      <c r="AW159" s="8">
        <v>159</v>
      </c>
    </row>
    <row r="160" spans="1:49" ht="15" x14ac:dyDescent="0.25">
      <c r="A160" s="210" t="s">
        <v>102</v>
      </c>
      <c r="B160" s="2">
        <v>33598</v>
      </c>
      <c r="C160" s="2">
        <v>2000</v>
      </c>
      <c r="D160" s="2">
        <v>1180</v>
      </c>
      <c r="E160" s="2">
        <v>2067</v>
      </c>
      <c r="F160" s="2">
        <v>2276</v>
      </c>
      <c r="G160" s="2">
        <v>1677</v>
      </c>
      <c r="H160" s="2">
        <v>3958</v>
      </c>
      <c r="I160" s="2">
        <v>4441</v>
      </c>
      <c r="J160" s="2">
        <v>4027</v>
      </c>
      <c r="K160" s="2">
        <v>4308</v>
      </c>
      <c r="L160" s="2">
        <v>4301</v>
      </c>
      <c r="M160" s="2">
        <v>177</v>
      </c>
      <c r="N160" s="2">
        <v>332</v>
      </c>
      <c r="O160" s="2">
        <v>2310</v>
      </c>
      <c r="P160" s="2">
        <v>544</v>
      </c>
      <c r="Q160" s="2">
        <v>1039</v>
      </c>
      <c r="R160" s="2">
        <v>1807</v>
      </c>
      <c r="S160" s="2">
        <v>878</v>
      </c>
      <c r="T160" s="2">
        <v>1252</v>
      </c>
      <c r="U160" s="2">
        <v>381</v>
      </c>
      <c r="V160" s="2">
        <v>2067</v>
      </c>
      <c r="W160" s="2">
        <v>464</v>
      </c>
      <c r="X160" s="2">
        <v>530</v>
      </c>
      <c r="Y160" s="2">
        <v>265</v>
      </c>
      <c r="Z160" s="2">
        <v>818</v>
      </c>
      <c r="AA160" s="2">
        <v>250</v>
      </c>
      <c r="AB160" s="2">
        <v>1769</v>
      </c>
      <c r="AC160" s="2">
        <v>544</v>
      </c>
      <c r="AD160" s="2">
        <v>916</v>
      </c>
      <c r="AE160" s="2">
        <v>2276</v>
      </c>
      <c r="AF160" s="2">
        <v>1880</v>
      </c>
      <c r="AG160" s="2">
        <v>2775</v>
      </c>
      <c r="AH160" s="2">
        <v>364</v>
      </c>
      <c r="AI160" s="2">
        <v>618</v>
      </c>
      <c r="AJ160" s="2">
        <v>1112</v>
      </c>
      <c r="AK160" s="2">
        <v>691</v>
      </c>
      <c r="AL160" s="2">
        <v>1814</v>
      </c>
      <c r="AM160" s="2">
        <v>177</v>
      </c>
      <c r="AN160" s="2">
        <v>968</v>
      </c>
      <c r="AO160" s="2">
        <v>1081</v>
      </c>
      <c r="AP160" s="2">
        <v>1180</v>
      </c>
      <c r="AQ160" s="2">
        <v>332</v>
      </c>
      <c r="AR160" s="2">
        <v>779</v>
      </c>
      <c r="AS160" s="2">
        <v>2494</v>
      </c>
      <c r="AT160" s="2">
        <v>380</v>
      </c>
      <c r="AU160" s="2">
        <v>601</v>
      </c>
      <c r="AV160" s="2">
        <v>1096</v>
      </c>
      <c r="AW160" s="8">
        <v>160</v>
      </c>
    </row>
    <row r="161" spans="1:49" ht="15" x14ac:dyDescent="0.25">
      <c r="A161" s="210" t="s">
        <v>103</v>
      </c>
      <c r="B161" s="2">
        <v>32642</v>
      </c>
      <c r="C161" s="2">
        <v>2003</v>
      </c>
      <c r="D161" s="2">
        <v>1289</v>
      </c>
      <c r="E161" s="2">
        <v>2193</v>
      </c>
      <c r="F161" s="2">
        <v>2293</v>
      </c>
      <c r="G161" s="2">
        <v>1678</v>
      </c>
      <c r="H161" s="2">
        <v>3899</v>
      </c>
      <c r="I161" s="2">
        <v>3847</v>
      </c>
      <c r="J161" s="2">
        <v>4280</v>
      </c>
      <c r="K161" s="2">
        <v>3866</v>
      </c>
      <c r="L161" s="2">
        <v>3900</v>
      </c>
      <c r="M161" s="2">
        <v>158</v>
      </c>
      <c r="N161" s="2">
        <v>354</v>
      </c>
      <c r="O161" s="2">
        <v>2286</v>
      </c>
      <c r="P161" s="2">
        <v>596</v>
      </c>
      <c r="Q161" s="2">
        <v>984</v>
      </c>
      <c r="R161" s="2">
        <v>1829</v>
      </c>
      <c r="S161" s="2">
        <v>921</v>
      </c>
      <c r="T161" s="2">
        <v>1397</v>
      </c>
      <c r="U161" s="2">
        <v>406</v>
      </c>
      <c r="V161" s="2">
        <v>2193</v>
      </c>
      <c r="W161" s="2">
        <v>427</v>
      </c>
      <c r="X161" s="2">
        <v>490</v>
      </c>
      <c r="Y161" s="2">
        <v>258</v>
      </c>
      <c r="Z161" s="2">
        <v>716</v>
      </c>
      <c r="AA161" s="2">
        <v>211</v>
      </c>
      <c r="AB161" s="2">
        <v>1486</v>
      </c>
      <c r="AC161" s="2">
        <v>596</v>
      </c>
      <c r="AD161" s="2">
        <v>876</v>
      </c>
      <c r="AE161" s="2">
        <v>2293</v>
      </c>
      <c r="AF161" s="2">
        <v>1475</v>
      </c>
      <c r="AG161" s="2">
        <v>2883</v>
      </c>
      <c r="AH161" s="2">
        <v>304</v>
      </c>
      <c r="AI161" s="2">
        <v>622</v>
      </c>
      <c r="AJ161" s="2">
        <v>1086</v>
      </c>
      <c r="AK161" s="2">
        <v>727</v>
      </c>
      <c r="AL161" s="2">
        <v>1719</v>
      </c>
      <c r="AM161" s="2">
        <v>158</v>
      </c>
      <c r="AN161" s="2">
        <v>938</v>
      </c>
      <c r="AO161" s="2">
        <v>1040</v>
      </c>
      <c r="AP161" s="2">
        <v>1289</v>
      </c>
      <c r="AQ161" s="2">
        <v>354</v>
      </c>
      <c r="AR161" s="2">
        <v>786</v>
      </c>
      <c r="AS161" s="2">
        <v>2147</v>
      </c>
      <c r="AT161" s="2">
        <v>396</v>
      </c>
      <c r="AU161" s="2">
        <v>559</v>
      </c>
      <c r="AV161" s="2">
        <v>1076</v>
      </c>
      <c r="AW161" s="8">
        <v>161</v>
      </c>
    </row>
    <row r="162" spans="1:49" ht="15" x14ac:dyDescent="0.25">
      <c r="A162" s="210" t="s">
        <v>104</v>
      </c>
      <c r="B162" s="2">
        <v>28874</v>
      </c>
      <c r="C162" s="2">
        <v>1857</v>
      </c>
      <c r="D162" s="2">
        <v>1218</v>
      </c>
      <c r="E162" s="2">
        <v>2123</v>
      </c>
      <c r="F162" s="2">
        <v>2141</v>
      </c>
      <c r="G162" s="2">
        <v>1484</v>
      </c>
      <c r="H162" s="2">
        <v>3407</v>
      </c>
      <c r="I162" s="2">
        <v>3245</v>
      </c>
      <c r="J162" s="2">
        <v>3850</v>
      </c>
      <c r="K162" s="2">
        <v>3336</v>
      </c>
      <c r="L162" s="2">
        <v>3272</v>
      </c>
      <c r="M162" s="2">
        <v>145</v>
      </c>
      <c r="N162" s="2">
        <v>300</v>
      </c>
      <c r="O162" s="2">
        <v>1995</v>
      </c>
      <c r="P162" s="2">
        <v>501</v>
      </c>
      <c r="Q162" s="2">
        <v>794</v>
      </c>
      <c r="R162" s="2">
        <v>1615</v>
      </c>
      <c r="S162" s="2">
        <v>789</v>
      </c>
      <c r="T162" s="2">
        <v>1341</v>
      </c>
      <c r="U162" s="2">
        <v>319</v>
      </c>
      <c r="V162" s="2">
        <v>2123</v>
      </c>
      <c r="W162" s="2">
        <v>328</v>
      </c>
      <c r="X162" s="2">
        <v>488</v>
      </c>
      <c r="Y162" s="2">
        <v>200</v>
      </c>
      <c r="Z162" s="2">
        <v>628</v>
      </c>
      <c r="AA162" s="2">
        <v>187</v>
      </c>
      <c r="AB162" s="2">
        <v>1213</v>
      </c>
      <c r="AC162" s="2">
        <v>501</v>
      </c>
      <c r="AD162" s="2">
        <v>815</v>
      </c>
      <c r="AE162" s="2">
        <v>2141</v>
      </c>
      <c r="AF162" s="2">
        <v>1212</v>
      </c>
      <c r="AG162" s="2">
        <v>2509</v>
      </c>
      <c r="AH162" s="2">
        <v>284</v>
      </c>
      <c r="AI162" s="2">
        <v>524</v>
      </c>
      <c r="AJ162" s="2">
        <v>998</v>
      </c>
      <c r="AK162" s="2">
        <v>667</v>
      </c>
      <c r="AL162" s="2">
        <v>1452</v>
      </c>
      <c r="AM162" s="2">
        <v>145</v>
      </c>
      <c r="AN162" s="2">
        <v>878</v>
      </c>
      <c r="AO162" s="2">
        <v>915</v>
      </c>
      <c r="AP162" s="2">
        <v>1218</v>
      </c>
      <c r="AQ162" s="2">
        <v>300</v>
      </c>
      <c r="AR162" s="2">
        <v>702</v>
      </c>
      <c r="AS162" s="2">
        <v>1884</v>
      </c>
      <c r="AT162" s="2">
        <v>350</v>
      </c>
      <c r="AU162" s="2">
        <v>447</v>
      </c>
      <c r="AV162" s="2">
        <v>907</v>
      </c>
      <c r="AW162" s="8">
        <v>162</v>
      </c>
    </row>
    <row r="163" spans="1:49" ht="15" x14ac:dyDescent="0.25">
      <c r="A163" s="210" t="s">
        <v>105</v>
      </c>
      <c r="B163" s="2">
        <v>21485</v>
      </c>
      <c r="C163" s="2">
        <v>1475</v>
      </c>
      <c r="D163" s="2">
        <v>884</v>
      </c>
      <c r="E163" s="2">
        <v>1637</v>
      </c>
      <c r="F163" s="2">
        <v>1604</v>
      </c>
      <c r="G163" s="2">
        <v>1073</v>
      </c>
      <c r="H163" s="2">
        <v>2565</v>
      </c>
      <c r="I163" s="2">
        <v>2296</v>
      </c>
      <c r="J163" s="2">
        <v>2828</v>
      </c>
      <c r="K163" s="2">
        <v>2519</v>
      </c>
      <c r="L163" s="2">
        <v>2353</v>
      </c>
      <c r="M163" s="2">
        <v>128</v>
      </c>
      <c r="N163" s="2">
        <v>225</v>
      </c>
      <c r="O163" s="2">
        <v>1493</v>
      </c>
      <c r="P163" s="2">
        <v>405</v>
      </c>
      <c r="Q163" s="2">
        <v>643</v>
      </c>
      <c r="R163" s="2">
        <v>1136</v>
      </c>
      <c r="S163" s="2">
        <v>554</v>
      </c>
      <c r="T163" s="2">
        <v>1018</v>
      </c>
      <c r="U163" s="2">
        <v>212</v>
      </c>
      <c r="V163" s="2">
        <v>1637</v>
      </c>
      <c r="W163" s="2">
        <v>279</v>
      </c>
      <c r="X163" s="2">
        <v>382</v>
      </c>
      <c r="Y163" s="2">
        <v>124</v>
      </c>
      <c r="Z163" s="2">
        <v>479</v>
      </c>
      <c r="AA163" s="2">
        <v>147</v>
      </c>
      <c r="AB163" s="2">
        <v>817</v>
      </c>
      <c r="AC163" s="2">
        <v>405</v>
      </c>
      <c r="AD163" s="2">
        <v>607</v>
      </c>
      <c r="AE163" s="2">
        <v>1604</v>
      </c>
      <c r="AF163" s="2">
        <v>855</v>
      </c>
      <c r="AG163" s="2">
        <v>1810</v>
      </c>
      <c r="AH163" s="2">
        <v>176</v>
      </c>
      <c r="AI163" s="2">
        <v>353</v>
      </c>
      <c r="AJ163" s="2">
        <v>786</v>
      </c>
      <c r="AK163" s="2">
        <v>537</v>
      </c>
      <c r="AL163" s="2">
        <v>1016</v>
      </c>
      <c r="AM163" s="2">
        <v>128</v>
      </c>
      <c r="AN163" s="2">
        <v>660</v>
      </c>
      <c r="AO163" s="2">
        <v>642</v>
      </c>
      <c r="AP163" s="2">
        <v>884</v>
      </c>
      <c r="AQ163" s="2">
        <v>225</v>
      </c>
      <c r="AR163" s="2">
        <v>556</v>
      </c>
      <c r="AS163" s="2">
        <v>1503</v>
      </c>
      <c r="AT163" s="2">
        <v>254</v>
      </c>
      <c r="AU163" s="2">
        <v>352</v>
      </c>
      <c r="AV163" s="2">
        <v>704</v>
      </c>
      <c r="AW163" s="8">
        <v>163</v>
      </c>
    </row>
    <row r="164" spans="1:49" ht="15" x14ac:dyDescent="0.25">
      <c r="A164" s="210" t="s">
        <v>106</v>
      </c>
      <c r="B164" s="2">
        <v>16448</v>
      </c>
      <c r="C164" s="2">
        <v>1004</v>
      </c>
      <c r="D164" s="2">
        <v>636</v>
      </c>
      <c r="E164" s="2">
        <v>1295</v>
      </c>
      <c r="F164" s="2">
        <v>1225</v>
      </c>
      <c r="G164" s="2">
        <v>810</v>
      </c>
      <c r="H164" s="2">
        <v>2019</v>
      </c>
      <c r="I164" s="2">
        <v>1881</v>
      </c>
      <c r="J164" s="2">
        <v>2002</v>
      </c>
      <c r="K164" s="2">
        <v>1942</v>
      </c>
      <c r="L164" s="2">
        <v>1831</v>
      </c>
      <c r="M164" s="2">
        <v>80</v>
      </c>
      <c r="N164" s="2">
        <v>159</v>
      </c>
      <c r="O164" s="2">
        <v>1292</v>
      </c>
      <c r="P164" s="2">
        <v>272</v>
      </c>
      <c r="Q164" s="2">
        <v>534</v>
      </c>
      <c r="R164" s="2">
        <v>900</v>
      </c>
      <c r="S164" s="2">
        <v>455</v>
      </c>
      <c r="T164" s="2">
        <v>712</v>
      </c>
      <c r="U164" s="2">
        <v>150</v>
      </c>
      <c r="V164" s="2">
        <v>1295</v>
      </c>
      <c r="W164" s="2">
        <v>264</v>
      </c>
      <c r="X164" s="2">
        <v>244</v>
      </c>
      <c r="Y164" s="2">
        <v>106</v>
      </c>
      <c r="Z164" s="2">
        <v>367</v>
      </c>
      <c r="AA164" s="2">
        <v>153</v>
      </c>
      <c r="AB164" s="2">
        <v>732</v>
      </c>
      <c r="AC164" s="2">
        <v>272</v>
      </c>
      <c r="AD164" s="2">
        <v>459</v>
      </c>
      <c r="AE164" s="2">
        <v>1225</v>
      </c>
      <c r="AF164" s="2">
        <v>653</v>
      </c>
      <c r="AG164" s="2">
        <v>1290</v>
      </c>
      <c r="AH164" s="2">
        <v>151</v>
      </c>
      <c r="AI164" s="2">
        <v>280</v>
      </c>
      <c r="AJ164" s="2">
        <v>585</v>
      </c>
      <c r="AK164" s="2">
        <v>358</v>
      </c>
      <c r="AL164" s="2">
        <v>781</v>
      </c>
      <c r="AM164" s="2">
        <v>80</v>
      </c>
      <c r="AN164" s="2">
        <v>573</v>
      </c>
      <c r="AO164" s="2">
        <v>514</v>
      </c>
      <c r="AP164" s="2">
        <v>636</v>
      </c>
      <c r="AQ164" s="2">
        <v>159</v>
      </c>
      <c r="AR164" s="2">
        <v>402</v>
      </c>
      <c r="AS164" s="2">
        <v>1161</v>
      </c>
      <c r="AT164" s="2">
        <v>201</v>
      </c>
      <c r="AU164" s="2">
        <v>304</v>
      </c>
      <c r="AV164" s="2">
        <v>452</v>
      </c>
      <c r="AW164" s="8">
        <v>164</v>
      </c>
    </row>
    <row r="165" spans="1:49" ht="15" x14ac:dyDescent="0.25">
      <c r="A165" s="210" t="s">
        <v>107</v>
      </c>
      <c r="B165" s="2">
        <v>10484</v>
      </c>
      <c r="C165" s="2">
        <v>606</v>
      </c>
      <c r="D165" s="2">
        <v>433</v>
      </c>
      <c r="E165" s="2">
        <v>783</v>
      </c>
      <c r="F165" s="2">
        <v>752</v>
      </c>
      <c r="G165" s="2">
        <v>499</v>
      </c>
      <c r="H165" s="2">
        <v>1247</v>
      </c>
      <c r="I165" s="2">
        <v>1248</v>
      </c>
      <c r="J165" s="2">
        <v>1336</v>
      </c>
      <c r="K165" s="2">
        <v>1207</v>
      </c>
      <c r="L165" s="2">
        <v>1163</v>
      </c>
      <c r="M165" s="2">
        <v>53</v>
      </c>
      <c r="N165" s="2">
        <v>99</v>
      </c>
      <c r="O165" s="2">
        <v>877</v>
      </c>
      <c r="P165" s="2">
        <v>181</v>
      </c>
      <c r="Q165" s="2">
        <v>355</v>
      </c>
      <c r="R165" s="2">
        <v>552</v>
      </c>
      <c r="S165" s="2">
        <v>296</v>
      </c>
      <c r="T165" s="2">
        <v>458</v>
      </c>
      <c r="U165" s="2">
        <v>89</v>
      </c>
      <c r="V165" s="2">
        <v>783</v>
      </c>
      <c r="W165" s="2">
        <v>185</v>
      </c>
      <c r="X165" s="2">
        <v>138</v>
      </c>
      <c r="Y165" s="2">
        <v>66</v>
      </c>
      <c r="Z165" s="2">
        <v>264</v>
      </c>
      <c r="AA165" s="2">
        <v>85</v>
      </c>
      <c r="AB165" s="2">
        <v>442</v>
      </c>
      <c r="AC165" s="2">
        <v>181</v>
      </c>
      <c r="AD165" s="2">
        <v>281</v>
      </c>
      <c r="AE165" s="2">
        <v>752</v>
      </c>
      <c r="AF165" s="2">
        <v>415</v>
      </c>
      <c r="AG165" s="2">
        <v>878</v>
      </c>
      <c r="AH165" s="2">
        <v>101</v>
      </c>
      <c r="AI165" s="2">
        <v>190</v>
      </c>
      <c r="AJ165" s="2">
        <v>340</v>
      </c>
      <c r="AK165" s="2">
        <v>235</v>
      </c>
      <c r="AL165" s="2">
        <v>524</v>
      </c>
      <c r="AM165" s="2">
        <v>53</v>
      </c>
      <c r="AN165" s="2">
        <v>396</v>
      </c>
      <c r="AO165" s="2">
        <v>388</v>
      </c>
      <c r="AP165" s="2">
        <v>433</v>
      </c>
      <c r="AQ165" s="2">
        <v>99</v>
      </c>
      <c r="AR165" s="2">
        <v>233</v>
      </c>
      <c r="AS165" s="2">
        <v>683</v>
      </c>
      <c r="AT165" s="2">
        <v>129</v>
      </c>
      <c r="AU165" s="2">
        <v>193</v>
      </c>
      <c r="AV165" s="2">
        <v>267</v>
      </c>
      <c r="AW165" s="8">
        <v>165</v>
      </c>
    </row>
    <row r="166" spans="1:49" ht="15" x14ac:dyDescent="0.25">
      <c r="A166" s="211" t="s">
        <v>108</v>
      </c>
      <c r="B166" s="2">
        <v>5117</v>
      </c>
      <c r="C166" s="2">
        <v>269</v>
      </c>
      <c r="D166" s="2">
        <v>205</v>
      </c>
      <c r="E166" s="2">
        <v>398</v>
      </c>
      <c r="F166" s="2">
        <v>376</v>
      </c>
      <c r="G166" s="2">
        <v>239</v>
      </c>
      <c r="H166" s="2">
        <v>678</v>
      </c>
      <c r="I166" s="2">
        <v>588</v>
      </c>
      <c r="J166" s="2">
        <v>611</v>
      </c>
      <c r="K166" s="2">
        <v>558</v>
      </c>
      <c r="L166" s="2">
        <v>598</v>
      </c>
      <c r="M166" s="2">
        <v>26</v>
      </c>
      <c r="N166" s="2">
        <v>51</v>
      </c>
      <c r="O166" s="2">
        <v>425</v>
      </c>
      <c r="P166" s="2">
        <v>95</v>
      </c>
      <c r="Q166" s="2">
        <v>188</v>
      </c>
      <c r="R166" s="2">
        <v>316</v>
      </c>
      <c r="S166" s="2">
        <v>144</v>
      </c>
      <c r="T166" s="2">
        <v>244</v>
      </c>
      <c r="U166" s="2">
        <v>37</v>
      </c>
      <c r="V166" s="2">
        <v>398</v>
      </c>
      <c r="W166" s="2">
        <v>103</v>
      </c>
      <c r="X166" s="2">
        <v>61</v>
      </c>
      <c r="Y166" s="2">
        <v>32</v>
      </c>
      <c r="Z166" s="2">
        <v>142</v>
      </c>
      <c r="AA166" s="2">
        <v>48</v>
      </c>
      <c r="AB166" s="2">
        <v>260</v>
      </c>
      <c r="AC166" s="2">
        <v>95</v>
      </c>
      <c r="AD166" s="2">
        <v>133</v>
      </c>
      <c r="AE166" s="2">
        <v>376</v>
      </c>
      <c r="AF166" s="2">
        <v>186</v>
      </c>
      <c r="AG166" s="2">
        <v>367</v>
      </c>
      <c r="AH166" s="2">
        <v>43</v>
      </c>
      <c r="AI166" s="2">
        <v>74</v>
      </c>
      <c r="AJ166" s="2">
        <v>174</v>
      </c>
      <c r="AK166" s="2">
        <v>89</v>
      </c>
      <c r="AL166" s="2">
        <v>221</v>
      </c>
      <c r="AM166" s="2">
        <v>26</v>
      </c>
      <c r="AN166" s="2">
        <v>178</v>
      </c>
      <c r="AO166" s="2">
        <v>219</v>
      </c>
      <c r="AP166" s="2">
        <v>205</v>
      </c>
      <c r="AQ166" s="2">
        <v>51</v>
      </c>
      <c r="AR166" s="2">
        <v>119</v>
      </c>
      <c r="AS166" s="2">
        <v>337</v>
      </c>
      <c r="AT166" s="2">
        <v>69</v>
      </c>
      <c r="AU166" s="2">
        <v>60</v>
      </c>
      <c r="AV166" s="2">
        <v>122</v>
      </c>
      <c r="AW166" s="8">
        <v>166</v>
      </c>
    </row>
    <row r="167" spans="1:49" ht="15" x14ac:dyDescent="0.25">
      <c r="A167" s="211" t="s">
        <v>109</v>
      </c>
      <c r="B167" s="2">
        <v>2030</v>
      </c>
      <c r="C167" s="2">
        <v>100</v>
      </c>
      <c r="D167" s="2">
        <v>86</v>
      </c>
      <c r="E167" s="2">
        <v>156</v>
      </c>
      <c r="F167" s="2">
        <v>161</v>
      </c>
      <c r="G167" s="2">
        <v>93</v>
      </c>
      <c r="H167" s="2">
        <v>254</v>
      </c>
      <c r="I167" s="2">
        <v>280</v>
      </c>
      <c r="J167" s="2">
        <v>213</v>
      </c>
      <c r="K167" s="2">
        <v>208</v>
      </c>
      <c r="L167" s="2">
        <v>243</v>
      </c>
      <c r="M167" s="2">
        <v>12</v>
      </c>
      <c r="N167" s="2">
        <v>26</v>
      </c>
      <c r="O167" s="2">
        <v>172</v>
      </c>
      <c r="P167" s="2">
        <v>26</v>
      </c>
      <c r="Q167" s="2">
        <v>66</v>
      </c>
      <c r="R167" s="2">
        <v>117</v>
      </c>
      <c r="S167" s="2">
        <v>53</v>
      </c>
      <c r="T167" s="2">
        <v>85</v>
      </c>
      <c r="U167" s="2">
        <v>29</v>
      </c>
      <c r="V167" s="2">
        <v>156</v>
      </c>
      <c r="W167" s="2">
        <v>32</v>
      </c>
      <c r="X167" s="2">
        <v>17</v>
      </c>
      <c r="Y167" s="2">
        <v>15</v>
      </c>
      <c r="Z167" s="2">
        <v>47</v>
      </c>
      <c r="AA167" s="2">
        <v>24</v>
      </c>
      <c r="AB167" s="2">
        <v>116</v>
      </c>
      <c r="AC167" s="2">
        <v>26</v>
      </c>
      <c r="AD167" s="2">
        <v>38</v>
      </c>
      <c r="AE167" s="2">
        <v>161</v>
      </c>
      <c r="AF167" s="2">
        <v>62</v>
      </c>
      <c r="AG167" s="2">
        <v>128</v>
      </c>
      <c r="AH167" s="2">
        <v>15</v>
      </c>
      <c r="AI167" s="2">
        <v>39</v>
      </c>
      <c r="AJ167" s="2">
        <v>71</v>
      </c>
      <c r="AK167" s="2">
        <v>42</v>
      </c>
      <c r="AL167" s="2">
        <v>85</v>
      </c>
      <c r="AM167" s="2">
        <v>12</v>
      </c>
      <c r="AN167" s="2">
        <v>87</v>
      </c>
      <c r="AO167" s="2">
        <v>130</v>
      </c>
      <c r="AP167" s="2">
        <v>86</v>
      </c>
      <c r="AQ167" s="2">
        <v>26</v>
      </c>
      <c r="AR167" s="2">
        <v>41</v>
      </c>
      <c r="AS167" s="2">
        <v>123</v>
      </c>
      <c r="AT167" s="2">
        <v>26</v>
      </c>
      <c r="AU167" s="2">
        <v>34</v>
      </c>
      <c r="AV167" s="2">
        <v>41</v>
      </c>
      <c r="AW167" s="8">
        <v>167</v>
      </c>
    </row>
    <row r="168" spans="1:49" ht="15" x14ac:dyDescent="0.25">
      <c r="A168" s="210" t="s">
        <v>264</v>
      </c>
      <c r="B168" s="2">
        <v>5452</v>
      </c>
      <c r="C168" s="214">
        <v>244</v>
      </c>
      <c r="D168" s="214">
        <v>172</v>
      </c>
      <c r="E168" s="214">
        <v>238</v>
      </c>
      <c r="F168" s="214">
        <v>358</v>
      </c>
      <c r="G168" s="214">
        <v>321</v>
      </c>
      <c r="H168" s="214">
        <v>669</v>
      </c>
      <c r="I168" s="214">
        <v>845</v>
      </c>
      <c r="J168" s="214">
        <v>459</v>
      </c>
      <c r="K168" s="214">
        <v>748</v>
      </c>
      <c r="L168" s="214">
        <v>952</v>
      </c>
      <c r="M168" s="214">
        <v>17</v>
      </c>
      <c r="N168" s="214">
        <v>43</v>
      </c>
      <c r="O168" s="214">
        <v>326</v>
      </c>
      <c r="P168" s="214">
        <v>60</v>
      </c>
      <c r="Q168" s="214">
        <v>200</v>
      </c>
      <c r="R168" s="214">
        <v>281</v>
      </c>
      <c r="S168" s="214">
        <v>122</v>
      </c>
      <c r="T168" s="214">
        <v>158</v>
      </c>
      <c r="U168" s="214">
        <v>79</v>
      </c>
      <c r="V168" s="214">
        <v>238</v>
      </c>
      <c r="W168" s="214">
        <v>74</v>
      </c>
      <c r="X168" s="214">
        <v>67</v>
      </c>
      <c r="Y168" s="214">
        <v>39</v>
      </c>
      <c r="Z168" s="214">
        <v>151</v>
      </c>
      <c r="AA168" s="214">
        <v>35</v>
      </c>
      <c r="AB168" s="214">
        <v>433</v>
      </c>
      <c r="AC168" s="214">
        <v>60</v>
      </c>
      <c r="AD168" s="214">
        <v>155</v>
      </c>
      <c r="AE168" s="214">
        <v>358</v>
      </c>
      <c r="AF168" s="214">
        <v>454</v>
      </c>
      <c r="AG168" s="214">
        <v>301</v>
      </c>
      <c r="AH168" s="214">
        <v>38</v>
      </c>
      <c r="AI168" s="214">
        <v>106</v>
      </c>
      <c r="AJ168" s="214">
        <v>188</v>
      </c>
      <c r="AK168" s="214">
        <v>83</v>
      </c>
      <c r="AL168" s="214">
        <v>350</v>
      </c>
      <c r="AM168" s="214">
        <v>17</v>
      </c>
      <c r="AN168" s="214">
        <v>130</v>
      </c>
      <c r="AO168" s="214">
        <v>196</v>
      </c>
      <c r="AP168" s="214">
        <v>172</v>
      </c>
      <c r="AQ168" s="214">
        <v>43</v>
      </c>
      <c r="AR168" s="214">
        <v>94</v>
      </c>
      <c r="AS168" s="214">
        <v>398</v>
      </c>
      <c r="AT168" s="214">
        <v>87</v>
      </c>
      <c r="AU168" s="214">
        <v>83</v>
      </c>
      <c r="AV168" s="214">
        <v>262</v>
      </c>
      <c r="AW168" s="8">
        <v>168</v>
      </c>
    </row>
    <row r="169" spans="1:49" ht="15" x14ac:dyDescent="0.25">
      <c r="A169" s="210" t="s">
        <v>111</v>
      </c>
      <c r="B169" s="2">
        <v>22313</v>
      </c>
      <c r="C169" s="214">
        <v>1069</v>
      </c>
      <c r="D169" s="214">
        <v>655</v>
      </c>
      <c r="E169" s="214">
        <v>1089</v>
      </c>
      <c r="F169" s="214">
        <v>1614</v>
      </c>
      <c r="G169" s="214">
        <v>1274</v>
      </c>
      <c r="H169" s="214">
        <v>2755</v>
      </c>
      <c r="I169" s="214">
        <v>3062</v>
      </c>
      <c r="J169" s="214">
        <v>1924</v>
      </c>
      <c r="K169" s="214">
        <v>3267</v>
      </c>
      <c r="L169" s="214">
        <v>3690</v>
      </c>
      <c r="M169" s="214">
        <v>83</v>
      </c>
      <c r="N169" s="214">
        <v>187</v>
      </c>
      <c r="O169" s="214">
        <v>1370</v>
      </c>
      <c r="P169" s="214">
        <v>274</v>
      </c>
      <c r="Q169" s="214">
        <v>689</v>
      </c>
      <c r="R169" s="214">
        <v>1197</v>
      </c>
      <c r="S169" s="214">
        <v>510</v>
      </c>
      <c r="T169" s="214">
        <v>592</v>
      </c>
      <c r="U169" s="214">
        <v>277</v>
      </c>
      <c r="V169" s="214">
        <v>1089</v>
      </c>
      <c r="W169" s="214">
        <v>336</v>
      </c>
      <c r="X169" s="214">
        <v>280</v>
      </c>
      <c r="Y169" s="214">
        <v>192</v>
      </c>
      <c r="Z169" s="214">
        <v>611</v>
      </c>
      <c r="AA169" s="214">
        <v>149</v>
      </c>
      <c r="AB169" s="214">
        <v>1571</v>
      </c>
      <c r="AC169" s="214">
        <v>274</v>
      </c>
      <c r="AD169" s="214">
        <v>730</v>
      </c>
      <c r="AE169" s="214">
        <v>1614</v>
      </c>
      <c r="AF169" s="214">
        <v>1385</v>
      </c>
      <c r="AG169" s="214">
        <v>1332</v>
      </c>
      <c r="AH169" s="214">
        <v>193</v>
      </c>
      <c r="AI169" s="214">
        <v>423</v>
      </c>
      <c r="AJ169" s="214">
        <v>869</v>
      </c>
      <c r="AK169" s="214">
        <v>392</v>
      </c>
      <c r="AL169" s="214">
        <v>1526</v>
      </c>
      <c r="AM169" s="214">
        <v>83</v>
      </c>
      <c r="AN169" s="214">
        <v>524</v>
      </c>
      <c r="AO169" s="214">
        <v>779</v>
      </c>
      <c r="AP169" s="214">
        <v>655</v>
      </c>
      <c r="AQ169" s="214">
        <v>187</v>
      </c>
      <c r="AR169" s="214">
        <v>397</v>
      </c>
      <c r="AS169" s="214">
        <v>1741</v>
      </c>
      <c r="AT169" s="214">
        <v>267</v>
      </c>
      <c r="AU169" s="214">
        <v>364</v>
      </c>
      <c r="AV169" s="214">
        <v>1085</v>
      </c>
      <c r="AW169" s="8">
        <v>169</v>
      </c>
    </row>
    <row r="170" spans="1:49" ht="15" x14ac:dyDescent="0.25">
      <c r="A170" s="210" t="s">
        <v>112</v>
      </c>
      <c r="B170" s="2">
        <v>26138</v>
      </c>
      <c r="C170" s="2">
        <v>1479</v>
      </c>
      <c r="D170" s="2">
        <v>782</v>
      </c>
      <c r="E170" s="2">
        <v>1448</v>
      </c>
      <c r="F170" s="2">
        <v>1904</v>
      </c>
      <c r="G170" s="2">
        <v>1500</v>
      </c>
      <c r="H170" s="2">
        <v>2989</v>
      </c>
      <c r="I170" s="2">
        <v>3474</v>
      </c>
      <c r="J170" s="2">
        <v>2586</v>
      </c>
      <c r="K170" s="2">
        <v>3828</v>
      </c>
      <c r="L170" s="2">
        <v>3751</v>
      </c>
      <c r="M170" s="2">
        <v>90</v>
      </c>
      <c r="N170" s="2">
        <v>230</v>
      </c>
      <c r="O170" s="2">
        <v>1601</v>
      </c>
      <c r="P170" s="2">
        <v>476</v>
      </c>
      <c r="Q170" s="2">
        <v>641</v>
      </c>
      <c r="R170" s="2">
        <v>1354</v>
      </c>
      <c r="S170" s="2">
        <v>635</v>
      </c>
      <c r="T170" s="2">
        <v>786</v>
      </c>
      <c r="U170" s="2">
        <v>334</v>
      </c>
      <c r="V170" s="2">
        <v>1448</v>
      </c>
      <c r="W170" s="2">
        <v>325</v>
      </c>
      <c r="X170" s="2">
        <v>387</v>
      </c>
      <c r="Y170" s="2">
        <v>249</v>
      </c>
      <c r="Z170" s="2">
        <v>618</v>
      </c>
      <c r="AA170" s="2">
        <v>210</v>
      </c>
      <c r="AB170" s="2">
        <v>1348</v>
      </c>
      <c r="AC170" s="2">
        <v>476</v>
      </c>
      <c r="AD170" s="2">
        <v>823</v>
      </c>
      <c r="AE170" s="2">
        <v>1904</v>
      </c>
      <c r="AF170" s="2">
        <v>1406</v>
      </c>
      <c r="AG170" s="2">
        <v>1800</v>
      </c>
      <c r="AH170" s="2">
        <v>280</v>
      </c>
      <c r="AI170" s="2">
        <v>513</v>
      </c>
      <c r="AJ170" s="2">
        <v>994</v>
      </c>
      <c r="AK170" s="2">
        <v>523</v>
      </c>
      <c r="AL170" s="2">
        <v>1761</v>
      </c>
      <c r="AM170" s="2">
        <v>90</v>
      </c>
      <c r="AN170" s="2">
        <v>641</v>
      </c>
      <c r="AO170" s="2">
        <v>923</v>
      </c>
      <c r="AP170" s="2">
        <v>782</v>
      </c>
      <c r="AQ170" s="2">
        <v>230</v>
      </c>
      <c r="AR170" s="2">
        <v>569</v>
      </c>
      <c r="AS170" s="2">
        <v>2067</v>
      </c>
      <c r="AT170" s="2">
        <v>343</v>
      </c>
      <c r="AU170" s="2">
        <v>406</v>
      </c>
      <c r="AV170" s="2">
        <v>1272</v>
      </c>
      <c r="AW170" s="8">
        <v>170</v>
      </c>
    </row>
    <row r="171" spans="1:49" ht="15" x14ac:dyDescent="0.25">
      <c r="A171" s="210" t="s">
        <v>113</v>
      </c>
      <c r="B171" s="2">
        <v>26417</v>
      </c>
      <c r="C171" s="2">
        <v>1491</v>
      </c>
      <c r="D171" s="2">
        <v>979</v>
      </c>
      <c r="E171" s="2">
        <v>1424</v>
      </c>
      <c r="F171" s="2">
        <v>1729</v>
      </c>
      <c r="G171" s="2">
        <v>1483</v>
      </c>
      <c r="H171" s="2">
        <v>3010</v>
      </c>
      <c r="I171" s="2">
        <v>3539</v>
      </c>
      <c r="J171" s="2">
        <v>2800</v>
      </c>
      <c r="K171" s="2">
        <v>3907</v>
      </c>
      <c r="L171" s="2">
        <v>3538</v>
      </c>
      <c r="M171" s="2">
        <v>81</v>
      </c>
      <c r="N171" s="2">
        <v>253</v>
      </c>
      <c r="O171" s="2">
        <v>1757</v>
      </c>
      <c r="P171" s="2">
        <v>426</v>
      </c>
      <c r="Q171" s="2">
        <v>538</v>
      </c>
      <c r="R171" s="2">
        <v>1418</v>
      </c>
      <c r="S171" s="2">
        <v>669</v>
      </c>
      <c r="T171" s="2">
        <v>919</v>
      </c>
      <c r="U171" s="2">
        <v>356</v>
      </c>
      <c r="V171" s="2">
        <v>1424</v>
      </c>
      <c r="W171" s="2">
        <v>364</v>
      </c>
      <c r="X171" s="2">
        <v>400</v>
      </c>
      <c r="Y171" s="2">
        <v>235</v>
      </c>
      <c r="Z171" s="2">
        <v>681</v>
      </c>
      <c r="AA171" s="2">
        <v>192</v>
      </c>
      <c r="AB171" s="2">
        <v>1185</v>
      </c>
      <c r="AC171" s="2">
        <v>426</v>
      </c>
      <c r="AD171" s="2">
        <v>774</v>
      </c>
      <c r="AE171" s="2">
        <v>1729</v>
      </c>
      <c r="AF171" s="2">
        <v>1447</v>
      </c>
      <c r="AG171" s="2">
        <v>1881</v>
      </c>
      <c r="AH171" s="2">
        <v>317</v>
      </c>
      <c r="AI171" s="2">
        <v>505</v>
      </c>
      <c r="AJ171" s="2">
        <v>1054</v>
      </c>
      <c r="AK171" s="2">
        <v>528</v>
      </c>
      <c r="AL171" s="2">
        <v>1836</v>
      </c>
      <c r="AM171" s="2">
        <v>81</v>
      </c>
      <c r="AN171" s="2">
        <v>724</v>
      </c>
      <c r="AO171" s="2">
        <v>916</v>
      </c>
      <c r="AP171" s="2">
        <v>979</v>
      </c>
      <c r="AQ171" s="2">
        <v>253</v>
      </c>
      <c r="AR171" s="2">
        <v>563</v>
      </c>
      <c r="AS171" s="2">
        <v>2071</v>
      </c>
      <c r="AT171" s="2">
        <v>353</v>
      </c>
      <c r="AU171" s="2">
        <v>432</v>
      </c>
      <c r="AV171" s="2">
        <v>1167</v>
      </c>
      <c r="AW171" s="8">
        <v>171</v>
      </c>
    </row>
    <row r="172" spans="1:49" ht="15" x14ac:dyDescent="0.25">
      <c r="A172" s="210" t="s">
        <v>114</v>
      </c>
      <c r="B172" s="2">
        <v>30251</v>
      </c>
      <c r="C172" s="2">
        <v>1681</v>
      </c>
      <c r="D172" s="2">
        <v>958</v>
      </c>
      <c r="E172" s="2">
        <v>1635</v>
      </c>
      <c r="F172" s="2">
        <v>2038</v>
      </c>
      <c r="G172" s="2">
        <v>1592</v>
      </c>
      <c r="H172" s="2">
        <v>3713</v>
      </c>
      <c r="I172" s="2">
        <v>4573</v>
      </c>
      <c r="J172" s="2">
        <v>2822</v>
      </c>
      <c r="K172" s="2">
        <v>3999</v>
      </c>
      <c r="L172" s="2">
        <v>4152</v>
      </c>
      <c r="M172" s="2">
        <v>104</v>
      </c>
      <c r="N172" s="2">
        <v>299</v>
      </c>
      <c r="O172" s="2">
        <v>2217</v>
      </c>
      <c r="P172" s="2">
        <v>468</v>
      </c>
      <c r="Q172" s="2">
        <v>1099</v>
      </c>
      <c r="R172" s="2">
        <v>1466</v>
      </c>
      <c r="S172" s="2">
        <v>719</v>
      </c>
      <c r="T172" s="2">
        <v>947</v>
      </c>
      <c r="U172" s="2">
        <v>381</v>
      </c>
      <c r="V172" s="2">
        <v>1635</v>
      </c>
      <c r="W172" s="2">
        <v>757</v>
      </c>
      <c r="X172" s="2">
        <v>455</v>
      </c>
      <c r="Y172" s="2">
        <v>263</v>
      </c>
      <c r="Z172" s="2">
        <v>987</v>
      </c>
      <c r="AA172" s="2">
        <v>218</v>
      </c>
      <c r="AB172" s="2">
        <v>1397</v>
      </c>
      <c r="AC172" s="2">
        <v>468</v>
      </c>
      <c r="AD172" s="2">
        <v>810</v>
      </c>
      <c r="AE172" s="2">
        <v>2038</v>
      </c>
      <c r="AF172" s="2">
        <v>2291</v>
      </c>
      <c r="AG172" s="2">
        <v>1875</v>
      </c>
      <c r="AH172" s="2">
        <v>307</v>
      </c>
      <c r="AI172" s="2">
        <v>504</v>
      </c>
      <c r="AJ172" s="2">
        <v>1148</v>
      </c>
      <c r="AK172" s="2">
        <v>590</v>
      </c>
      <c r="AL172" s="2">
        <v>1824</v>
      </c>
      <c r="AM172" s="2">
        <v>104</v>
      </c>
      <c r="AN172" s="2">
        <v>741</v>
      </c>
      <c r="AO172" s="2">
        <v>1014</v>
      </c>
      <c r="AP172" s="2">
        <v>958</v>
      </c>
      <c r="AQ172" s="2">
        <v>299</v>
      </c>
      <c r="AR172" s="2">
        <v>636</v>
      </c>
      <c r="AS172" s="2">
        <v>2175</v>
      </c>
      <c r="AT172" s="2">
        <v>401</v>
      </c>
      <c r="AU172" s="2">
        <v>480</v>
      </c>
      <c r="AV172" s="2">
        <v>1264</v>
      </c>
      <c r="AW172" s="8">
        <v>172</v>
      </c>
    </row>
    <row r="173" spans="1:49" ht="15" x14ac:dyDescent="0.25">
      <c r="A173" s="210" t="s">
        <v>115</v>
      </c>
      <c r="B173" s="2">
        <v>36234</v>
      </c>
      <c r="C173" s="2">
        <v>1334</v>
      </c>
      <c r="D173" s="2">
        <v>733</v>
      </c>
      <c r="E173" s="2">
        <v>1322</v>
      </c>
      <c r="F173" s="2">
        <v>2083</v>
      </c>
      <c r="G173" s="2">
        <v>1965</v>
      </c>
      <c r="H173" s="2">
        <v>4724</v>
      </c>
      <c r="I173" s="2">
        <v>7741</v>
      </c>
      <c r="J173" s="2">
        <v>2102</v>
      </c>
      <c r="K173" s="2">
        <v>3923</v>
      </c>
      <c r="L173" s="2">
        <v>7146</v>
      </c>
      <c r="M173" s="2">
        <v>106</v>
      </c>
      <c r="N173" s="2">
        <v>219</v>
      </c>
      <c r="O173" s="2">
        <v>2535</v>
      </c>
      <c r="P173" s="2">
        <v>301</v>
      </c>
      <c r="Q173" s="2">
        <v>2408</v>
      </c>
      <c r="R173" s="2">
        <v>1382</v>
      </c>
      <c r="S173" s="2">
        <v>608</v>
      </c>
      <c r="T173" s="2">
        <v>600</v>
      </c>
      <c r="U173" s="2">
        <v>305</v>
      </c>
      <c r="V173" s="2">
        <v>1322</v>
      </c>
      <c r="W173" s="2">
        <v>1279</v>
      </c>
      <c r="X173" s="2">
        <v>374</v>
      </c>
      <c r="Y173" s="2">
        <v>273</v>
      </c>
      <c r="Z173" s="2">
        <v>999</v>
      </c>
      <c r="AA173" s="2">
        <v>198</v>
      </c>
      <c r="AB173" s="2">
        <v>4511</v>
      </c>
      <c r="AC173" s="2">
        <v>301</v>
      </c>
      <c r="AD173" s="2">
        <v>805</v>
      </c>
      <c r="AE173" s="2">
        <v>2083</v>
      </c>
      <c r="AF173" s="2">
        <v>5357</v>
      </c>
      <c r="AG173" s="2">
        <v>1502</v>
      </c>
      <c r="AH173" s="2">
        <v>331</v>
      </c>
      <c r="AI173" s="2">
        <v>446</v>
      </c>
      <c r="AJ173" s="2">
        <v>934</v>
      </c>
      <c r="AK173" s="2">
        <v>467</v>
      </c>
      <c r="AL173" s="2">
        <v>1752</v>
      </c>
      <c r="AM173" s="2">
        <v>106</v>
      </c>
      <c r="AN173" s="2">
        <v>648</v>
      </c>
      <c r="AO173" s="2">
        <v>1046</v>
      </c>
      <c r="AP173" s="2">
        <v>733</v>
      </c>
      <c r="AQ173" s="2">
        <v>219</v>
      </c>
      <c r="AR173" s="2">
        <v>493</v>
      </c>
      <c r="AS173" s="2">
        <v>2171</v>
      </c>
      <c r="AT173" s="2">
        <v>855</v>
      </c>
      <c r="AU173" s="2">
        <v>536</v>
      </c>
      <c r="AV173" s="2">
        <v>1190</v>
      </c>
      <c r="AW173" s="8">
        <v>173</v>
      </c>
    </row>
    <row r="174" spans="1:49" ht="15" x14ac:dyDescent="0.25">
      <c r="A174" s="210" t="s">
        <v>116</v>
      </c>
      <c r="B174" s="2">
        <v>36373</v>
      </c>
      <c r="C174" s="2">
        <v>1219</v>
      </c>
      <c r="D174" s="2">
        <v>795</v>
      </c>
      <c r="E174" s="2">
        <v>1316</v>
      </c>
      <c r="F174" s="2">
        <v>2213</v>
      </c>
      <c r="G174" s="2">
        <v>1793</v>
      </c>
      <c r="H174" s="2">
        <v>4584</v>
      </c>
      <c r="I174" s="2">
        <v>7124</v>
      </c>
      <c r="J174" s="2">
        <v>2375</v>
      </c>
      <c r="K174" s="2">
        <v>4242</v>
      </c>
      <c r="L174" s="2">
        <v>7832</v>
      </c>
      <c r="M174" s="2">
        <v>125</v>
      </c>
      <c r="N174" s="2">
        <v>228</v>
      </c>
      <c r="O174" s="2">
        <v>2189</v>
      </c>
      <c r="P174" s="2">
        <v>338</v>
      </c>
      <c r="Q174" s="2">
        <v>2092</v>
      </c>
      <c r="R174" s="2">
        <v>1426</v>
      </c>
      <c r="S174" s="2">
        <v>693</v>
      </c>
      <c r="T174" s="2">
        <v>716</v>
      </c>
      <c r="U174" s="2">
        <v>381</v>
      </c>
      <c r="V174" s="2">
        <v>1316</v>
      </c>
      <c r="W174" s="2">
        <v>742</v>
      </c>
      <c r="X174" s="2">
        <v>315</v>
      </c>
      <c r="Y174" s="2">
        <v>189</v>
      </c>
      <c r="Z174" s="2">
        <v>748</v>
      </c>
      <c r="AA174" s="2">
        <v>175</v>
      </c>
      <c r="AB174" s="2">
        <v>5206</v>
      </c>
      <c r="AC174" s="2">
        <v>338</v>
      </c>
      <c r="AD174" s="2">
        <v>939</v>
      </c>
      <c r="AE174" s="2">
        <v>2213</v>
      </c>
      <c r="AF174" s="2">
        <v>4807</v>
      </c>
      <c r="AG174" s="2">
        <v>1659</v>
      </c>
      <c r="AH174" s="2">
        <v>254</v>
      </c>
      <c r="AI174" s="2">
        <v>471</v>
      </c>
      <c r="AJ174" s="2">
        <v>1066</v>
      </c>
      <c r="AK174" s="2">
        <v>425</v>
      </c>
      <c r="AL174" s="2">
        <v>1898</v>
      </c>
      <c r="AM174" s="2">
        <v>125</v>
      </c>
      <c r="AN174" s="2">
        <v>754</v>
      </c>
      <c r="AO174" s="2">
        <v>1180</v>
      </c>
      <c r="AP174" s="2">
        <v>795</v>
      </c>
      <c r="AQ174" s="2">
        <v>228</v>
      </c>
      <c r="AR174" s="2">
        <v>479</v>
      </c>
      <c r="AS174" s="2">
        <v>2344</v>
      </c>
      <c r="AT174" s="2">
        <v>473</v>
      </c>
      <c r="AU174" s="2">
        <v>519</v>
      </c>
      <c r="AV174" s="2">
        <v>1407</v>
      </c>
      <c r="AW174" s="8">
        <v>174</v>
      </c>
    </row>
    <row r="175" spans="1:49" ht="15" x14ac:dyDescent="0.25">
      <c r="A175" s="210" t="s">
        <v>117</v>
      </c>
      <c r="B175" s="2">
        <v>34895</v>
      </c>
      <c r="C175" s="2">
        <v>1429</v>
      </c>
      <c r="D175" s="2">
        <v>827</v>
      </c>
      <c r="E175" s="2">
        <v>1304</v>
      </c>
      <c r="F175" s="2">
        <v>2349</v>
      </c>
      <c r="G175" s="2">
        <v>1887</v>
      </c>
      <c r="H175" s="2">
        <v>4024</v>
      </c>
      <c r="I175" s="2">
        <v>6180</v>
      </c>
      <c r="J175" s="2">
        <v>2566</v>
      </c>
      <c r="K175" s="2">
        <v>4648</v>
      </c>
      <c r="L175" s="2">
        <v>6894</v>
      </c>
      <c r="M175" s="2">
        <v>110</v>
      </c>
      <c r="N175" s="2">
        <v>254</v>
      </c>
      <c r="O175" s="2">
        <v>2023</v>
      </c>
      <c r="P175" s="2">
        <v>400</v>
      </c>
      <c r="Q175" s="2">
        <v>1460</v>
      </c>
      <c r="R175" s="2">
        <v>1501</v>
      </c>
      <c r="S175" s="2">
        <v>750</v>
      </c>
      <c r="T175" s="2">
        <v>747</v>
      </c>
      <c r="U175" s="2">
        <v>396</v>
      </c>
      <c r="V175" s="2">
        <v>1304</v>
      </c>
      <c r="W175" s="2">
        <v>546</v>
      </c>
      <c r="X175" s="2">
        <v>389</v>
      </c>
      <c r="Y175" s="2">
        <v>224</v>
      </c>
      <c r="Z175" s="2">
        <v>743</v>
      </c>
      <c r="AA175" s="2">
        <v>191</v>
      </c>
      <c r="AB175" s="2">
        <v>4129</v>
      </c>
      <c r="AC175" s="2">
        <v>400</v>
      </c>
      <c r="AD175" s="2">
        <v>1061</v>
      </c>
      <c r="AE175" s="2">
        <v>2349</v>
      </c>
      <c r="AF175" s="2">
        <v>3688</v>
      </c>
      <c r="AG175" s="2">
        <v>1819</v>
      </c>
      <c r="AH175" s="2">
        <v>292</v>
      </c>
      <c r="AI175" s="2">
        <v>556</v>
      </c>
      <c r="AJ175" s="2">
        <v>1063</v>
      </c>
      <c r="AK175" s="2">
        <v>488</v>
      </c>
      <c r="AL175" s="2">
        <v>2158</v>
      </c>
      <c r="AM175" s="2">
        <v>110</v>
      </c>
      <c r="AN175" s="2">
        <v>727</v>
      </c>
      <c r="AO175" s="2">
        <v>1237</v>
      </c>
      <c r="AP175" s="2">
        <v>827</v>
      </c>
      <c r="AQ175" s="2">
        <v>254</v>
      </c>
      <c r="AR175" s="2">
        <v>552</v>
      </c>
      <c r="AS175" s="2">
        <v>2490</v>
      </c>
      <c r="AT175" s="2">
        <v>430</v>
      </c>
      <c r="AU175" s="2">
        <v>548</v>
      </c>
      <c r="AV175" s="2">
        <v>1466</v>
      </c>
      <c r="AW175" s="8">
        <v>175</v>
      </c>
    </row>
    <row r="176" spans="1:49" ht="15" x14ac:dyDescent="0.25">
      <c r="A176" s="210" t="s">
        <v>118</v>
      </c>
      <c r="B176" s="2">
        <v>33095</v>
      </c>
      <c r="C176" s="2">
        <v>1711</v>
      </c>
      <c r="D176" s="2">
        <v>935</v>
      </c>
      <c r="E176" s="2">
        <v>1528</v>
      </c>
      <c r="F176" s="2">
        <v>2325</v>
      </c>
      <c r="G176" s="2">
        <v>1887</v>
      </c>
      <c r="H176" s="2">
        <v>3748</v>
      </c>
      <c r="I176" s="2">
        <v>4978</v>
      </c>
      <c r="J176" s="2">
        <v>2852</v>
      </c>
      <c r="K176" s="2">
        <v>4555</v>
      </c>
      <c r="L176" s="2">
        <v>5791</v>
      </c>
      <c r="M176" s="2">
        <v>100</v>
      </c>
      <c r="N176" s="2">
        <v>263</v>
      </c>
      <c r="O176" s="2">
        <v>1962</v>
      </c>
      <c r="P176" s="2">
        <v>460</v>
      </c>
      <c r="Q176" s="2">
        <v>1030</v>
      </c>
      <c r="R176" s="2">
        <v>1560</v>
      </c>
      <c r="S176" s="2">
        <v>754</v>
      </c>
      <c r="T176" s="2">
        <v>881</v>
      </c>
      <c r="U176" s="2">
        <v>404</v>
      </c>
      <c r="V176" s="2">
        <v>1528</v>
      </c>
      <c r="W176" s="2">
        <v>482</v>
      </c>
      <c r="X176" s="2">
        <v>464</v>
      </c>
      <c r="Y176" s="2">
        <v>248</v>
      </c>
      <c r="Z176" s="2">
        <v>795</v>
      </c>
      <c r="AA176" s="2">
        <v>202</v>
      </c>
      <c r="AB176" s="2">
        <v>2925</v>
      </c>
      <c r="AC176" s="2">
        <v>460</v>
      </c>
      <c r="AD176" s="2">
        <v>1033</v>
      </c>
      <c r="AE176" s="2">
        <v>2325</v>
      </c>
      <c r="AF176" s="2">
        <v>2577</v>
      </c>
      <c r="AG176" s="2">
        <v>1971</v>
      </c>
      <c r="AH176" s="2">
        <v>285</v>
      </c>
      <c r="AI176" s="2">
        <v>550</v>
      </c>
      <c r="AJ176" s="2">
        <v>1158</v>
      </c>
      <c r="AK176" s="2">
        <v>605</v>
      </c>
      <c r="AL176" s="2">
        <v>2137</v>
      </c>
      <c r="AM176" s="2">
        <v>100</v>
      </c>
      <c r="AN176" s="2">
        <v>726</v>
      </c>
      <c r="AO176" s="2">
        <v>1116</v>
      </c>
      <c r="AP176" s="2">
        <v>935</v>
      </c>
      <c r="AQ176" s="2">
        <v>263</v>
      </c>
      <c r="AR176" s="2">
        <v>642</v>
      </c>
      <c r="AS176" s="2">
        <v>2418</v>
      </c>
      <c r="AT176" s="2">
        <v>450</v>
      </c>
      <c r="AU176" s="2">
        <v>550</v>
      </c>
      <c r="AV176" s="2">
        <v>1521</v>
      </c>
      <c r="AW176" s="8">
        <v>176</v>
      </c>
    </row>
    <row r="177" spans="1:49" ht="15" x14ac:dyDescent="0.25">
      <c r="A177" s="210" t="s">
        <v>119</v>
      </c>
      <c r="B177" s="2">
        <v>40181</v>
      </c>
      <c r="C177" s="2">
        <v>2247</v>
      </c>
      <c r="D177" s="2">
        <v>1357</v>
      </c>
      <c r="E177" s="2">
        <v>2005</v>
      </c>
      <c r="F177" s="2">
        <v>2787</v>
      </c>
      <c r="G177" s="2">
        <v>2236</v>
      </c>
      <c r="H177" s="2">
        <v>4460</v>
      </c>
      <c r="I177" s="2">
        <v>6040</v>
      </c>
      <c r="J177" s="2">
        <v>3779</v>
      </c>
      <c r="K177" s="2">
        <v>5743</v>
      </c>
      <c r="L177" s="2">
        <v>5927</v>
      </c>
      <c r="M177" s="2">
        <v>136</v>
      </c>
      <c r="N177" s="2">
        <v>324</v>
      </c>
      <c r="O177" s="2">
        <v>2539</v>
      </c>
      <c r="P177" s="2">
        <v>601</v>
      </c>
      <c r="Q177" s="2">
        <v>1098</v>
      </c>
      <c r="R177" s="2">
        <v>1945</v>
      </c>
      <c r="S177" s="2">
        <v>958</v>
      </c>
      <c r="T177" s="2">
        <v>1198</v>
      </c>
      <c r="U177" s="2">
        <v>498</v>
      </c>
      <c r="V177" s="2">
        <v>2005</v>
      </c>
      <c r="W177" s="2">
        <v>516</v>
      </c>
      <c r="X177" s="2">
        <v>625</v>
      </c>
      <c r="Y177" s="2">
        <v>384</v>
      </c>
      <c r="Z177" s="2">
        <v>1046</v>
      </c>
      <c r="AA177" s="2">
        <v>290</v>
      </c>
      <c r="AB177" s="2">
        <v>2403</v>
      </c>
      <c r="AC177" s="2">
        <v>601</v>
      </c>
      <c r="AD177" s="2">
        <v>1260</v>
      </c>
      <c r="AE177" s="2">
        <v>2787</v>
      </c>
      <c r="AF177" s="2">
        <v>2668</v>
      </c>
      <c r="AG177" s="2">
        <v>2581</v>
      </c>
      <c r="AH177" s="2">
        <v>419</v>
      </c>
      <c r="AI177" s="2">
        <v>691</v>
      </c>
      <c r="AJ177" s="2">
        <v>1417</v>
      </c>
      <c r="AK177" s="2">
        <v>778</v>
      </c>
      <c r="AL177" s="2">
        <v>2600</v>
      </c>
      <c r="AM177" s="2">
        <v>136</v>
      </c>
      <c r="AN177" s="2">
        <v>1065</v>
      </c>
      <c r="AO177" s="2">
        <v>1545</v>
      </c>
      <c r="AP177" s="2">
        <v>1357</v>
      </c>
      <c r="AQ177" s="2">
        <v>324</v>
      </c>
      <c r="AR177" s="2">
        <v>844</v>
      </c>
      <c r="AS177" s="2">
        <v>3143</v>
      </c>
      <c r="AT177" s="2">
        <v>478</v>
      </c>
      <c r="AU177" s="2">
        <v>734</v>
      </c>
      <c r="AV177" s="2">
        <v>1787</v>
      </c>
      <c r="AW177" s="8">
        <v>177</v>
      </c>
    </row>
    <row r="178" spans="1:49" ht="15" x14ac:dyDescent="0.25">
      <c r="A178" s="210" t="s">
        <v>120</v>
      </c>
      <c r="B178" s="2">
        <v>42149</v>
      </c>
      <c r="C178" s="2">
        <v>2459</v>
      </c>
      <c r="D178" s="2">
        <v>1400</v>
      </c>
      <c r="E178" s="2">
        <v>2422</v>
      </c>
      <c r="F178" s="2">
        <v>2945</v>
      </c>
      <c r="G178" s="2">
        <v>2295</v>
      </c>
      <c r="H178" s="2">
        <v>4756</v>
      </c>
      <c r="I178" s="2">
        <v>5977</v>
      </c>
      <c r="J178" s="2">
        <v>4444</v>
      </c>
      <c r="K178" s="2">
        <v>5875</v>
      </c>
      <c r="L178" s="2">
        <v>5687</v>
      </c>
      <c r="M178" s="2">
        <v>190</v>
      </c>
      <c r="N178" s="2">
        <v>337</v>
      </c>
      <c r="O178" s="2">
        <v>2787</v>
      </c>
      <c r="P178" s="2">
        <v>575</v>
      </c>
      <c r="Q178" s="2">
        <v>1145</v>
      </c>
      <c r="R178" s="2">
        <v>2123</v>
      </c>
      <c r="S178" s="2">
        <v>1012</v>
      </c>
      <c r="T178" s="2">
        <v>1435</v>
      </c>
      <c r="U178" s="2">
        <v>523</v>
      </c>
      <c r="V178" s="2">
        <v>2422</v>
      </c>
      <c r="W178" s="2">
        <v>605</v>
      </c>
      <c r="X178" s="2">
        <v>656</v>
      </c>
      <c r="Y178" s="2">
        <v>320</v>
      </c>
      <c r="Z178" s="2">
        <v>979</v>
      </c>
      <c r="AA178" s="2">
        <v>287</v>
      </c>
      <c r="AB178" s="2">
        <v>2284</v>
      </c>
      <c r="AC178" s="2">
        <v>575</v>
      </c>
      <c r="AD178" s="2">
        <v>1216</v>
      </c>
      <c r="AE178" s="2">
        <v>2945</v>
      </c>
      <c r="AF178" s="2">
        <v>2570</v>
      </c>
      <c r="AG178" s="2">
        <v>3009</v>
      </c>
      <c r="AH178" s="2">
        <v>486</v>
      </c>
      <c r="AI178" s="2">
        <v>733</v>
      </c>
      <c r="AJ178" s="2">
        <v>1488</v>
      </c>
      <c r="AK178" s="2">
        <v>869</v>
      </c>
      <c r="AL178" s="2">
        <v>2615</v>
      </c>
      <c r="AM178" s="2">
        <v>190</v>
      </c>
      <c r="AN178" s="2">
        <v>1170</v>
      </c>
      <c r="AO178" s="2">
        <v>1543</v>
      </c>
      <c r="AP178" s="2">
        <v>1400</v>
      </c>
      <c r="AQ178" s="2">
        <v>337</v>
      </c>
      <c r="AR178" s="2">
        <v>934</v>
      </c>
      <c r="AS178" s="2">
        <v>3260</v>
      </c>
      <c r="AT178" s="2">
        <v>556</v>
      </c>
      <c r="AU178" s="2">
        <v>771</v>
      </c>
      <c r="AV178" s="2">
        <v>1691</v>
      </c>
      <c r="AW178" s="8">
        <v>178</v>
      </c>
    </row>
    <row r="179" spans="1:49" ht="15" x14ac:dyDescent="0.25">
      <c r="A179" s="210" t="s">
        <v>121</v>
      </c>
      <c r="B179" s="2">
        <v>39397</v>
      </c>
      <c r="C179" s="2">
        <v>2347</v>
      </c>
      <c r="D179" s="2">
        <v>1385</v>
      </c>
      <c r="E179" s="2">
        <v>2252</v>
      </c>
      <c r="F179" s="2">
        <v>2732</v>
      </c>
      <c r="G179" s="2">
        <v>2027</v>
      </c>
      <c r="H179" s="2">
        <v>4245</v>
      </c>
      <c r="I179" s="2">
        <v>5607</v>
      </c>
      <c r="J179" s="2">
        <v>4292</v>
      </c>
      <c r="K179" s="2">
        <v>5495</v>
      </c>
      <c r="L179" s="2">
        <v>5216</v>
      </c>
      <c r="M179" s="2">
        <v>147</v>
      </c>
      <c r="N179" s="2">
        <v>335</v>
      </c>
      <c r="O179" s="2">
        <v>2739</v>
      </c>
      <c r="P179" s="2">
        <v>578</v>
      </c>
      <c r="Q179" s="2">
        <v>1078</v>
      </c>
      <c r="R179" s="2">
        <v>1900</v>
      </c>
      <c r="S179" s="2">
        <v>1052</v>
      </c>
      <c r="T179" s="2">
        <v>1348</v>
      </c>
      <c r="U179" s="2">
        <v>451</v>
      </c>
      <c r="V179" s="2">
        <v>2252</v>
      </c>
      <c r="W179" s="2">
        <v>602</v>
      </c>
      <c r="X179" s="2">
        <v>608</v>
      </c>
      <c r="Y179" s="2">
        <v>325</v>
      </c>
      <c r="Z179" s="2">
        <v>944</v>
      </c>
      <c r="AA179" s="2">
        <v>305</v>
      </c>
      <c r="AB179" s="2">
        <v>2117</v>
      </c>
      <c r="AC179" s="2">
        <v>578</v>
      </c>
      <c r="AD179" s="2">
        <v>1111</v>
      </c>
      <c r="AE179" s="2">
        <v>2732</v>
      </c>
      <c r="AF179" s="2">
        <v>2391</v>
      </c>
      <c r="AG179" s="2">
        <v>2944</v>
      </c>
      <c r="AH179" s="2">
        <v>505</v>
      </c>
      <c r="AI179" s="2">
        <v>659</v>
      </c>
      <c r="AJ179" s="2">
        <v>1267</v>
      </c>
      <c r="AK179" s="2">
        <v>813</v>
      </c>
      <c r="AL179" s="2">
        <v>2338</v>
      </c>
      <c r="AM179" s="2">
        <v>147</v>
      </c>
      <c r="AN179" s="2">
        <v>1085</v>
      </c>
      <c r="AO179" s="2">
        <v>1325</v>
      </c>
      <c r="AP179" s="2">
        <v>1385</v>
      </c>
      <c r="AQ179" s="2">
        <v>335</v>
      </c>
      <c r="AR179" s="2">
        <v>926</v>
      </c>
      <c r="AS179" s="2">
        <v>3157</v>
      </c>
      <c r="AT179" s="2">
        <v>465</v>
      </c>
      <c r="AU179" s="2">
        <v>756</v>
      </c>
      <c r="AV179" s="2">
        <v>1496</v>
      </c>
      <c r="AW179" s="8">
        <v>179</v>
      </c>
    </row>
    <row r="180" spans="1:49" ht="15" x14ac:dyDescent="0.25">
      <c r="A180" s="210" t="s">
        <v>122</v>
      </c>
      <c r="B180" s="2">
        <v>34971</v>
      </c>
      <c r="C180" s="2">
        <v>2163</v>
      </c>
      <c r="D180" s="2">
        <v>1245</v>
      </c>
      <c r="E180" s="2">
        <v>2190</v>
      </c>
      <c r="F180" s="2">
        <v>2488</v>
      </c>
      <c r="G180" s="2">
        <v>1772</v>
      </c>
      <c r="H180" s="2">
        <v>4040</v>
      </c>
      <c r="I180" s="2">
        <v>4661</v>
      </c>
      <c r="J180" s="2">
        <v>4113</v>
      </c>
      <c r="K180" s="2">
        <v>4659</v>
      </c>
      <c r="L180" s="2">
        <v>4226</v>
      </c>
      <c r="M180" s="2">
        <v>148</v>
      </c>
      <c r="N180" s="2">
        <v>317</v>
      </c>
      <c r="O180" s="2">
        <v>2394</v>
      </c>
      <c r="P180" s="2">
        <v>555</v>
      </c>
      <c r="Q180" s="2">
        <v>1040</v>
      </c>
      <c r="R180" s="2">
        <v>1881</v>
      </c>
      <c r="S180" s="2">
        <v>948</v>
      </c>
      <c r="T180" s="2">
        <v>1315</v>
      </c>
      <c r="U180" s="2">
        <v>402</v>
      </c>
      <c r="V180" s="2">
        <v>2190</v>
      </c>
      <c r="W180" s="2">
        <v>475</v>
      </c>
      <c r="X180" s="2">
        <v>552</v>
      </c>
      <c r="Y180" s="2">
        <v>310</v>
      </c>
      <c r="Z180" s="2">
        <v>811</v>
      </c>
      <c r="AA180" s="2">
        <v>242</v>
      </c>
      <c r="AB180" s="2">
        <v>1666</v>
      </c>
      <c r="AC180" s="2">
        <v>555</v>
      </c>
      <c r="AD180" s="2">
        <v>959</v>
      </c>
      <c r="AE180" s="2">
        <v>2488</v>
      </c>
      <c r="AF180" s="2">
        <v>1907</v>
      </c>
      <c r="AG180" s="2">
        <v>2798</v>
      </c>
      <c r="AH180" s="2">
        <v>388</v>
      </c>
      <c r="AI180" s="2">
        <v>599</v>
      </c>
      <c r="AJ180" s="2">
        <v>1119</v>
      </c>
      <c r="AK180" s="2">
        <v>809</v>
      </c>
      <c r="AL180" s="2">
        <v>2032</v>
      </c>
      <c r="AM180" s="2">
        <v>148</v>
      </c>
      <c r="AN180" s="2">
        <v>971</v>
      </c>
      <c r="AO180" s="2">
        <v>1142</v>
      </c>
      <c r="AP180" s="2">
        <v>1245</v>
      </c>
      <c r="AQ180" s="2">
        <v>317</v>
      </c>
      <c r="AR180" s="2">
        <v>802</v>
      </c>
      <c r="AS180" s="2">
        <v>2627</v>
      </c>
      <c r="AT180" s="2">
        <v>411</v>
      </c>
      <c r="AU180" s="2">
        <v>672</v>
      </c>
      <c r="AV180" s="2">
        <v>1150</v>
      </c>
      <c r="AW180" s="8">
        <v>180</v>
      </c>
    </row>
    <row r="181" spans="1:49" ht="15" x14ac:dyDescent="0.25">
      <c r="A181" s="210" t="s">
        <v>123</v>
      </c>
      <c r="B181" s="2">
        <v>33802</v>
      </c>
      <c r="C181" s="2">
        <v>2041</v>
      </c>
      <c r="D181" s="2">
        <v>1333</v>
      </c>
      <c r="E181" s="2">
        <v>2286</v>
      </c>
      <c r="F181" s="2">
        <v>2440</v>
      </c>
      <c r="G181" s="2">
        <v>1789</v>
      </c>
      <c r="H181" s="2">
        <v>3918</v>
      </c>
      <c r="I181" s="2">
        <v>4110</v>
      </c>
      <c r="J181" s="2">
        <v>4269</v>
      </c>
      <c r="K181" s="2">
        <v>4101</v>
      </c>
      <c r="L181" s="2">
        <v>4117</v>
      </c>
      <c r="M181" s="2">
        <v>158</v>
      </c>
      <c r="N181" s="2">
        <v>298</v>
      </c>
      <c r="O181" s="2">
        <v>2387</v>
      </c>
      <c r="P181" s="2">
        <v>555</v>
      </c>
      <c r="Q181" s="2">
        <v>1015</v>
      </c>
      <c r="R181" s="2">
        <v>1766</v>
      </c>
      <c r="S181" s="2">
        <v>931</v>
      </c>
      <c r="T181" s="2">
        <v>1470</v>
      </c>
      <c r="U181" s="2">
        <v>378</v>
      </c>
      <c r="V181" s="2">
        <v>2286</v>
      </c>
      <c r="W181" s="2">
        <v>469</v>
      </c>
      <c r="X181" s="2">
        <v>514</v>
      </c>
      <c r="Y181" s="2">
        <v>273</v>
      </c>
      <c r="Z181" s="2">
        <v>792</v>
      </c>
      <c r="AA181" s="2">
        <v>266</v>
      </c>
      <c r="AB181" s="2">
        <v>1489</v>
      </c>
      <c r="AC181" s="2">
        <v>555</v>
      </c>
      <c r="AD181" s="2">
        <v>1012</v>
      </c>
      <c r="AE181" s="2">
        <v>2440</v>
      </c>
      <c r="AF181" s="2">
        <v>1491</v>
      </c>
      <c r="AG181" s="2">
        <v>2799</v>
      </c>
      <c r="AH181" s="2">
        <v>345</v>
      </c>
      <c r="AI181" s="2">
        <v>672</v>
      </c>
      <c r="AJ181" s="2">
        <v>1137</v>
      </c>
      <c r="AK181" s="2">
        <v>728</v>
      </c>
      <c r="AL181" s="2">
        <v>1822</v>
      </c>
      <c r="AM181" s="2">
        <v>158</v>
      </c>
      <c r="AN181" s="2">
        <v>987</v>
      </c>
      <c r="AO181" s="2">
        <v>1116</v>
      </c>
      <c r="AP181" s="2">
        <v>1333</v>
      </c>
      <c r="AQ181" s="2">
        <v>298</v>
      </c>
      <c r="AR181" s="2">
        <v>799</v>
      </c>
      <c r="AS181" s="2">
        <v>2279</v>
      </c>
      <c r="AT181" s="2">
        <v>399</v>
      </c>
      <c r="AU181" s="2">
        <v>619</v>
      </c>
      <c r="AV181" s="2">
        <v>1164</v>
      </c>
      <c r="AW181" s="8">
        <v>181</v>
      </c>
    </row>
    <row r="182" spans="1:49" ht="15" x14ac:dyDescent="0.25">
      <c r="A182" s="210" t="s">
        <v>124</v>
      </c>
      <c r="B182" s="2">
        <v>30988</v>
      </c>
      <c r="C182" s="2">
        <v>2096</v>
      </c>
      <c r="D182" s="2">
        <v>1213</v>
      </c>
      <c r="E182" s="2">
        <v>2211</v>
      </c>
      <c r="F182" s="2">
        <v>2281</v>
      </c>
      <c r="G182" s="2">
        <v>1572</v>
      </c>
      <c r="H182" s="2">
        <v>3602</v>
      </c>
      <c r="I182" s="2">
        <v>3522</v>
      </c>
      <c r="J182" s="2">
        <v>3824</v>
      </c>
      <c r="K182" s="2">
        <v>3868</v>
      </c>
      <c r="L182" s="2">
        <v>3533</v>
      </c>
      <c r="M182" s="2">
        <v>158</v>
      </c>
      <c r="N182" s="2">
        <v>303</v>
      </c>
      <c r="O182" s="2">
        <v>2256</v>
      </c>
      <c r="P182" s="2">
        <v>549</v>
      </c>
      <c r="Q182" s="2">
        <v>860</v>
      </c>
      <c r="R182" s="2">
        <v>1599</v>
      </c>
      <c r="S182" s="2">
        <v>874</v>
      </c>
      <c r="T182" s="2">
        <v>1314</v>
      </c>
      <c r="U182" s="2">
        <v>347</v>
      </c>
      <c r="V182" s="2">
        <v>2211</v>
      </c>
      <c r="W182" s="2">
        <v>409</v>
      </c>
      <c r="X182" s="2">
        <v>556</v>
      </c>
      <c r="Y182" s="2">
        <v>238</v>
      </c>
      <c r="Z182" s="2">
        <v>699</v>
      </c>
      <c r="AA182" s="2">
        <v>204</v>
      </c>
      <c r="AB182" s="2">
        <v>1268</v>
      </c>
      <c r="AC182" s="2">
        <v>549</v>
      </c>
      <c r="AD182" s="2">
        <v>830</v>
      </c>
      <c r="AE182" s="2">
        <v>2281</v>
      </c>
      <c r="AF182" s="2">
        <v>1263</v>
      </c>
      <c r="AG182" s="2">
        <v>2510</v>
      </c>
      <c r="AH182" s="2">
        <v>317</v>
      </c>
      <c r="AI182" s="2">
        <v>561</v>
      </c>
      <c r="AJ182" s="2">
        <v>1143</v>
      </c>
      <c r="AK182" s="2">
        <v>752</v>
      </c>
      <c r="AL182" s="2">
        <v>1653</v>
      </c>
      <c r="AM182" s="2">
        <v>158</v>
      </c>
      <c r="AN182" s="2">
        <v>973</v>
      </c>
      <c r="AO182" s="2">
        <v>1003</v>
      </c>
      <c r="AP182" s="2">
        <v>1213</v>
      </c>
      <c r="AQ182" s="2">
        <v>303</v>
      </c>
      <c r="AR182" s="2">
        <v>788</v>
      </c>
      <c r="AS182" s="2">
        <v>2215</v>
      </c>
      <c r="AT182" s="2">
        <v>395</v>
      </c>
      <c r="AU182" s="2">
        <v>497</v>
      </c>
      <c r="AV182" s="2">
        <v>1005</v>
      </c>
      <c r="AW182" s="8">
        <v>182</v>
      </c>
    </row>
    <row r="183" spans="1:49" ht="15" x14ac:dyDescent="0.25">
      <c r="A183" s="210" t="s">
        <v>125</v>
      </c>
      <c r="B183" s="2">
        <v>24726</v>
      </c>
      <c r="C183" s="2">
        <v>1599</v>
      </c>
      <c r="D183" s="2">
        <v>935</v>
      </c>
      <c r="E183" s="2">
        <v>1690</v>
      </c>
      <c r="F183" s="2">
        <v>1764</v>
      </c>
      <c r="G183" s="2">
        <v>1332</v>
      </c>
      <c r="H183" s="2">
        <v>2843</v>
      </c>
      <c r="I183" s="2">
        <v>2939</v>
      </c>
      <c r="J183" s="2">
        <v>3007</v>
      </c>
      <c r="K183" s="2">
        <v>3132</v>
      </c>
      <c r="L183" s="2">
        <v>2909</v>
      </c>
      <c r="M183" s="2">
        <v>151</v>
      </c>
      <c r="N183" s="2">
        <v>217</v>
      </c>
      <c r="O183" s="2">
        <v>1788</v>
      </c>
      <c r="P183" s="2">
        <v>420</v>
      </c>
      <c r="Q183" s="2">
        <v>697</v>
      </c>
      <c r="R183" s="2">
        <v>1284</v>
      </c>
      <c r="S183" s="2">
        <v>597</v>
      </c>
      <c r="T183" s="2">
        <v>1092</v>
      </c>
      <c r="U183" s="2">
        <v>233</v>
      </c>
      <c r="V183" s="2">
        <v>1690</v>
      </c>
      <c r="W183" s="2">
        <v>387</v>
      </c>
      <c r="X183" s="2">
        <v>395</v>
      </c>
      <c r="Y183" s="2">
        <v>158</v>
      </c>
      <c r="Z183" s="2">
        <v>608</v>
      </c>
      <c r="AA183" s="2">
        <v>200</v>
      </c>
      <c r="AB183" s="2">
        <v>1077</v>
      </c>
      <c r="AC183" s="2">
        <v>420</v>
      </c>
      <c r="AD183" s="2">
        <v>764</v>
      </c>
      <c r="AE183" s="2">
        <v>1764</v>
      </c>
      <c r="AF183" s="2">
        <v>1049</v>
      </c>
      <c r="AG183" s="2">
        <v>1915</v>
      </c>
      <c r="AH183" s="2">
        <v>265</v>
      </c>
      <c r="AI183" s="2">
        <v>433</v>
      </c>
      <c r="AJ183" s="2">
        <v>862</v>
      </c>
      <c r="AK183" s="2">
        <v>593</v>
      </c>
      <c r="AL183" s="2">
        <v>1306</v>
      </c>
      <c r="AM183" s="2">
        <v>151</v>
      </c>
      <c r="AN183" s="2">
        <v>804</v>
      </c>
      <c r="AO183" s="2">
        <v>831</v>
      </c>
      <c r="AP183" s="2">
        <v>935</v>
      </c>
      <c r="AQ183" s="2">
        <v>217</v>
      </c>
      <c r="AR183" s="2">
        <v>611</v>
      </c>
      <c r="AS183" s="2">
        <v>1826</v>
      </c>
      <c r="AT183" s="2">
        <v>335</v>
      </c>
      <c r="AU183" s="2">
        <v>436</v>
      </c>
      <c r="AV183" s="2">
        <v>791</v>
      </c>
      <c r="AW183" s="8">
        <v>183</v>
      </c>
    </row>
    <row r="184" spans="1:49" ht="15" x14ac:dyDescent="0.25">
      <c r="A184" s="210" t="s">
        <v>126</v>
      </c>
      <c r="B184" s="2">
        <v>20451</v>
      </c>
      <c r="C184" s="2">
        <v>1218</v>
      </c>
      <c r="D184" s="2">
        <v>790</v>
      </c>
      <c r="E184" s="2">
        <v>1383</v>
      </c>
      <c r="F184" s="2">
        <v>1452</v>
      </c>
      <c r="G184" s="2">
        <v>1036</v>
      </c>
      <c r="H184" s="2">
        <v>2474</v>
      </c>
      <c r="I184" s="2">
        <v>2588</v>
      </c>
      <c r="J184" s="2">
        <v>2348</v>
      </c>
      <c r="K184" s="2">
        <v>2648</v>
      </c>
      <c r="L184" s="2">
        <v>2314</v>
      </c>
      <c r="M184" s="2">
        <v>91</v>
      </c>
      <c r="N184" s="2">
        <v>186</v>
      </c>
      <c r="O184" s="2">
        <v>1576</v>
      </c>
      <c r="P184" s="2">
        <v>347</v>
      </c>
      <c r="Q184" s="2">
        <v>727</v>
      </c>
      <c r="R184" s="2">
        <v>1036</v>
      </c>
      <c r="S184" s="2">
        <v>518</v>
      </c>
      <c r="T184" s="2">
        <v>876</v>
      </c>
      <c r="U184" s="2">
        <v>181</v>
      </c>
      <c r="V184" s="2">
        <v>1383</v>
      </c>
      <c r="W184" s="2">
        <v>376</v>
      </c>
      <c r="X184" s="2">
        <v>304</v>
      </c>
      <c r="Y184" s="2">
        <v>135</v>
      </c>
      <c r="Z184" s="2">
        <v>515</v>
      </c>
      <c r="AA184" s="2">
        <v>191</v>
      </c>
      <c r="AB184" s="2">
        <v>913</v>
      </c>
      <c r="AC184" s="2">
        <v>347</v>
      </c>
      <c r="AD184" s="2">
        <v>590</v>
      </c>
      <c r="AE184" s="2">
        <v>1452</v>
      </c>
      <c r="AF184" s="2">
        <v>973</v>
      </c>
      <c r="AG184" s="2">
        <v>1472</v>
      </c>
      <c r="AH184" s="2">
        <v>191</v>
      </c>
      <c r="AI184" s="2">
        <v>373</v>
      </c>
      <c r="AJ184" s="2">
        <v>711</v>
      </c>
      <c r="AK184" s="2">
        <v>440</v>
      </c>
      <c r="AL184" s="2">
        <v>1088</v>
      </c>
      <c r="AM184" s="2">
        <v>91</v>
      </c>
      <c r="AN184" s="2">
        <v>682</v>
      </c>
      <c r="AO184" s="2">
        <v>710</v>
      </c>
      <c r="AP184" s="2">
        <v>790</v>
      </c>
      <c r="AQ184" s="2">
        <v>186</v>
      </c>
      <c r="AR184" s="2">
        <v>474</v>
      </c>
      <c r="AS184" s="2">
        <v>1560</v>
      </c>
      <c r="AT184" s="2">
        <v>265</v>
      </c>
      <c r="AU184" s="2">
        <v>388</v>
      </c>
      <c r="AV184" s="2">
        <v>513</v>
      </c>
      <c r="AW184" s="8">
        <v>184</v>
      </c>
    </row>
    <row r="185" spans="1:49" ht="15" x14ac:dyDescent="0.25">
      <c r="A185" s="210" t="s">
        <v>127</v>
      </c>
      <c r="B185" s="2">
        <v>15443</v>
      </c>
      <c r="C185" s="2">
        <v>849</v>
      </c>
      <c r="D185" s="2">
        <v>571</v>
      </c>
      <c r="E185" s="2">
        <v>1071</v>
      </c>
      <c r="F185" s="2">
        <v>1074</v>
      </c>
      <c r="G185" s="2">
        <v>756</v>
      </c>
      <c r="H185" s="2">
        <v>1889</v>
      </c>
      <c r="I185" s="2">
        <v>1931</v>
      </c>
      <c r="J185" s="2">
        <v>1737</v>
      </c>
      <c r="K185" s="2">
        <v>1972</v>
      </c>
      <c r="L185" s="2">
        <v>1844</v>
      </c>
      <c r="M185" s="2">
        <v>71</v>
      </c>
      <c r="N185" s="2">
        <v>107</v>
      </c>
      <c r="O185" s="2">
        <v>1301</v>
      </c>
      <c r="P185" s="2">
        <v>270</v>
      </c>
      <c r="Q185" s="2">
        <v>592</v>
      </c>
      <c r="R185" s="2">
        <v>789</v>
      </c>
      <c r="S185" s="2">
        <v>428</v>
      </c>
      <c r="T185" s="2">
        <v>657</v>
      </c>
      <c r="U185" s="2">
        <v>127</v>
      </c>
      <c r="V185" s="2">
        <v>1071</v>
      </c>
      <c r="W185" s="2">
        <v>304</v>
      </c>
      <c r="X185" s="2">
        <v>174</v>
      </c>
      <c r="Y185" s="2">
        <v>104</v>
      </c>
      <c r="Z185" s="2">
        <v>449</v>
      </c>
      <c r="AA185" s="2">
        <v>136</v>
      </c>
      <c r="AB185" s="2">
        <v>767</v>
      </c>
      <c r="AC185" s="2">
        <v>270</v>
      </c>
      <c r="AD185" s="2">
        <v>427</v>
      </c>
      <c r="AE185" s="2">
        <v>1074</v>
      </c>
      <c r="AF185" s="2">
        <v>742</v>
      </c>
      <c r="AG185" s="2">
        <v>1080</v>
      </c>
      <c r="AH185" s="2">
        <v>159</v>
      </c>
      <c r="AI185" s="2">
        <v>255</v>
      </c>
      <c r="AJ185" s="2">
        <v>508</v>
      </c>
      <c r="AK185" s="2">
        <v>331</v>
      </c>
      <c r="AL185" s="2">
        <v>819</v>
      </c>
      <c r="AM185" s="2">
        <v>71</v>
      </c>
      <c r="AN185" s="2">
        <v>569</v>
      </c>
      <c r="AO185" s="2">
        <v>501</v>
      </c>
      <c r="AP185" s="2">
        <v>571</v>
      </c>
      <c r="AQ185" s="2">
        <v>107</v>
      </c>
      <c r="AR185" s="2">
        <v>344</v>
      </c>
      <c r="AS185" s="2">
        <v>1153</v>
      </c>
      <c r="AT185" s="2">
        <v>202</v>
      </c>
      <c r="AU185" s="2">
        <v>289</v>
      </c>
      <c r="AV185" s="2">
        <v>373</v>
      </c>
      <c r="AW185" s="8">
        <v>185</v>
      </c>
    </row>
    <row r="186" spans="1:49" ht="15" x14ac:dyDescent="0.25">
      <c r="A186" s="211" t="s">
        <v>128</v>
      </c>
      <c r="B186" s="2">
        <v>9694</v>
      </c>
      <c r="C186" s="2">
        <v>498</v>
      </c>
      <c r="D186" s="2">
        <v>349</v>
      </c>
      <c r="E186" s="2">
        <v>651</v>
      </c>
      <c r="F186" s="2">
        <v>746</v>
      </c>
      <c r="G186" s="2">
        <v>432</v>
      </c>
      <c r="H186" s="2">
        <v>1169</v>
      </c>
      <c r="I186" s="2">
        <v>1243</v>
      </c>
      <c r="J186" s="2">
        <v>1077</v>
      </c>
      <c r="K186" s="2">
        <v>1184</v>
      </c>
      <c r="L186" s="2">
        <v>1171</v>
      </c>
      <c r="M186" s="2">
        <v>42</v>
      </c>
      <c r="N186" s="2">
        <v>70</v>
      </c>
      <c r="O186" s="2">
        <v>891</v>
      </c>
      <c r="P186" s="2">
        <v>171</v>
      </c>
      <c r="Q186" s="2">
        <v>368</v>
      </c>
      <c r="R186" s="2">
        <v>521</v>
      </c>
      <c r="S186" s="2">
        <v>283</v>
      </c>
      <c r="T186" s="2">
        <v>383</v>
      </c>
      <c r="U186" s="2">
        <v>93</v>
      </c>
      <c r="V186" s="2">
        <v>651</v>
      </c>
      <c r="W186" s="2">
        <v>237</v>
      </c>
      <c r="X186" s="2">
        <v>107</v>
      </c>
      <c r="Y186" s="2">
        <v>79</v>
      </c>
      <c r="Z186" s="2">
        <v>265</v>
      </c>
      <c r="AA186" s="2">
        <v>102</v>
      </c>
      <c r="AB186" s="2">
        <v>522</v>
      </c>
      <c r="AC186" s="2">
        <v>171</v>
      </c>
      <c r="AD186" s="2">
        <v>221</v>
      </c>
      <c r="AE186" s="2">
        <v>746</v>
      </c>
      <c r="AF186" s="2">
        <v>448</v>
      </c>
      <c r="AG186" s="2">
        <v>694</v>
      </c>
      <c r="AH186" s="2">
        <v>90</v>
      </c>
      <c r="AI186" s="2">
        <v>161</v>
      </c>
      <c r="AJ186" s="2">
        <v>280</v>
      </c>
      <c r="AK186" s="2">
        <v>195</v>
      </c>
      <c r="AL186" s="2">
        <v>430</v>
      </c>
      <c r="AM186" s="2">
        <v>42</v>
      </c>
      <c r="AN186" s="2">
        <v>371</v>
      </c>
      <c r="AO186" s="2">
        <v>358</v>
      </c>
      <c r="AP186" s="2">
        <v>349</v>
      </c>
      <c r="AQ186" s="2">
        <v>70</v>
      </c>
      <c r="AR186" s="2">
        <v>196</v>
      </c>
      <c r="AS186" s="2">
        <v>754</v>
      </c>
      <c r="AT186" s="2">
        <v>118</v>
      </c>
      <c r="AU186" s="2">
        <v>166</v>
      </c>
      <c r="AV186" s="2">
        <v>223</v>
      </c>
      <c r="AW186" s="8">
        <v>186</v>
      </c>
    </row>
    <row r="187" spans="1:49" ht="15.75" thickBot="1" x14ac:dyDescent="0.3">
      <c r="A187" s="212" t="s">
        <v>129</v>
      </c>
      <c r="B187" s="2">
        <v>5483</v>
      </c>
      <c r="C187" s="2">
        <v>298</v>
      </c>
      <c r="D187" s="2">
        <v>189</v>
      </c>
      <c r="E187" s="2">
        <v>362</v>
      </c>
      <c r="F187" s="2">
        <v>417</v>
      </c>
      <c r="G187" s="2">
        <v>243</v>
      </c>
      <c r="H187" s="2">
        <v>634</v>
      </c>
      <c r="I187" s="2">
        <v>762</v>
      </c>
      <c r="J187" s="2">
        <v>621</v>
      </c>
      <c r="K187" s="2">
        <v>676</v>
      </c>
      <c r="L187" s="2">
        <v>608</v>
      </c>
      <c r="M187" s="2">
        <v>36</v>
      </c>
      <c r="N187" s="2">
        <v>51</v>
      </c>
      <c r="O187" s="2">
        <v>492</v>
      </c>
      <c r="P187" s="2">
        <v>94</v>
      </c>
      <c r="Q187" s="2">
        <v>181</v>
      </c>
      <c r="R187" s="2">
        <v>302</v>
      </c>
      <c r="S187" s="2">
        <v>149</v>
      </c>
      <c r="T187" s="2">
        <v>263</v>
      </c>
      <c r="U187" s="2">
        <v>53</v>
      </c>
      <c r="V187" s="2">
        <v>362</v>
      </c>
      <c r="W187" s="2">
        <v>132</v>
      </c>
      <c r="X187" s="2">
        <v>60</v>
      </c>
      <c r="Y187" s="2">
        <v>43</v>
      </c>
      <c r="Z187" s="2">
        <v>166</v>
      </c>
      <c r="AA187" s="2">
        <v>73</v>
      </c>
      <c r="AB187" s="2">
        <v>275</v>
      </c>
      <c r="AC187" s="2">
        <v>94</v>
      </c>
      <c r="AD187" s="2">
        <v>111</v>
      </c>
      <c r="AE187" s="2">
        <v>417</v>
      </c>
      <c r="AF187" s="2">
        <v>240</v>
      </c>
      <c r="AG187" s="2">
        <v>358</v>
      </c>
      <c r="AH187" s="2">
        <v>41</v>
      </c>
      <c r="AI187" s="2">
        <v>81</v>
      </c>
      <c r="AJ187" s="2">
        <v>151</v>
      </c>
      <c r="AK187" s="2">
        <v>142</v>
      </c>
      <c r="AL187" s="2">
        <v>258</v>
      </c>
      <c r="AM187" s="2">
        <v>36</v>
      </c>
      <c r="AN187" s="2">
        <v>211</v>
      </c>
      <c r="AO187" s="2">
        <v>275</v>
      </c>
      <c r="AP187" s="2">
        <v>189</v>
      </c>
      <c r="AQ187" s="2">
        <v>51</v>
      </c>
      <c r="AR187" s="2">
        <v>96</v>
      </c>
      <c r="AS187" s="2">
        <v>418</v>
      </c>
      <c r="AT187" s="2">
        <v>79</v>
      </c>
      <c r="AU187" s="2">
        <v>90</v>
      </c>
      <c r="AV187" s="2">
        <v>86</v>
      </c>
      <c r="AW187" s="8">
        <v>187</v>
      </c>
    </row>
    <row r="188" spans="1:49" ht="13.5" thickBot="1" x14ac:dyDescent="0.25">
      <c r="A188" s="110" t="s">
        <v>134</v>
      </c>
      <c r="AW188" s="8">
        <v>188</v>
      </c>
    </row>
    <row r="189" spans="1:49" ht="15" x14ac:dyDescent="0.25">
      <c r="A189" s="210" t="s">
        <v>263</v>
      </c>
      <c r="B189" s="2">
        <v>5433</v>
      </c>
      <c r="C189" s="214">
        <v>299</v>
      </c>
      <c r="D189" s="214">
        <v>202</v>
      </c>
      <c r="E189" s="214">
        <v>134</v>
      </c>
      <c r="F189" s="214">
        <v>340</v>
      </c>
      <c r="G189" s="214">
        <v>320</v>
      </c>
      <c r="H189" s="214">
        <v>842</v>
      </c>
      <c r="I189" s="214">
        <v>788</v>
      </c>
      <c r="J189" s="214">
        <v>471</v>
      </c>
      <c r="K189" s="214">
        <v>544</v>
      </c>
      <c r="L189" s="214">
        <v>818</v>
      </c>
      <c r="M189" s="214">
        <v>70</v>
      </c>
      <c r="N189" s="214">
        <v>69</v>
      </c>
      <c r="O189" s="214">
        <v>536</v>
      </c>
      <c r="P189" s="215"/>
      <c r="Q189" s="214">
        <v>152</v>
      </c>
      <c r="R189" s="214">
        <v>542</v>
      </c>
      <c r="S189" s="214">
        <v>178</v>
      </c>
      <c r="T189" s="214">
        <v>90</v>
      </c>
      <c r="U189" s="214">
        <v>43</v>
      </c>
      <c r="V189" s="214">
        <v>134</v>
      </c>
      <c r="W189" s="214">
        <v>92</v>
      </c>
      <c r="X189" s="214">
        <v>122</v>
      </c>
      <c r="Y189" s="214">
        <v>92</v>
      </c>
      <c r="Z189" s="214">
        <v>194</v>
      </c>
      <c r="AA189" s="214">
        <v>80</v>
      </c>
      <c r="AB189" s="214">
        <v>385</v>
      </c>
      <c r="AC189" s="214">
        <v>0</v>
      </c>
      <c r="AD189" s="214">
        <v>171</v>
      </c>
      <c r="AE189" s="214">
        <v>340</v>
      </c>
      <c r="AF189" s="214">
        <v>383</v>
      </c>
      <c r="AG189" s="214">
        <v>381</v>
      </c>
      <c r="AH189" s="214">
        <v>70</v>
      </c>
      <c r="AI189" s="214">
        <v>91</v>
      </c>
      <c r="AJ189" s="214">
        <v>148</v>
      </c>
      <c r="AK189" s="214">
        <v>131</v>
      </c>
      <c r="AL189" s="214">
        <v>225</v>
      </c>
      <c r="AM189" s="214">
        <v>70</v>
      </c>
      <c r="AN189" s="214">
        <v>266</v>
      </c>
      <c r="AO189" s="214">
        <v>130</v>
      </c>
      <c r="AP189" s="214">
        <v>202</v>
      </c>
      <c r="AQ189" s="214">
        <v>69</v>
      </c>
      <c r="AR189" s="214">
        <v>46</v>
      </c>
      <c r="AS189" s="214">
        <v>319</v>
      </c>
      <c r="AT189" s="214">
        <v>106</v>
      </c>
      <c r="AU189" s="214">
        <v>33</v>
      </c>
      <c r="AV189" s="214">
        <v>148</v>
      </c>
      <c r="AW189" s="8">
        <v>189</v>
      </c>
    </row>
    <row r="190" spans="1:49" ht="15" x14ac:dyDescent="0.25">
      <c r="A190" s="210" t="s">
        <v>91</v>
      </c>
      <c r="B190" s="2">
        <v>22890</v>
      </c>
      <c r="C190" s="214">
        <v>1157</v>
      </c>
      <c r="D190" s="214">
        <v>954</v>
      </c>
      <c r="E190" s="214">
        <v>641</v>
      </c>
      <c r="F190" s="214">
        <v>1398</v>
      </c>
      <c r="G190" s="214">
        <v>1397</v>
      </c>
      <c r="H190" s="214">
        <v>3600</v>
      </c>
      <c r="I190" s="214">
        <v>3086</v>
      </c>
      <c r="J190" s="214">
        <v>2050</v>
      </c>
      <c r="K190" s="214">
        <v>2169</v>
      </c>
      <c r="L190" s="214">
        <v>3413</v>
      </c>
      <c r="M190" s="214">
        <v>266</v>
      </c>
      <c r="N190" s="214">
        <v>285</v>
      </c>
      <c r="O190" s="214">
        <v>2474</v>
      </c>
      <c r="P190" s="215"/>
      <c r="Q190" s="214">
        <v>477</v>
      </c>
      <c r="R190" s="214">
        <v>2473</v>
      </c>
      <c r="S190" s="214">
        <v>847</v>
      </c>
      <c r="T190" s="214">
        <v>371</v>
      </c>
      <c r="U190" s="214">
        <v>200</v>
      </c>
      <c r="V190" s="214">
        <v>641</v>
      </c>
      <c r="W190" s="214">
        <v>377</v>
      </c>
      <c r="X190" s="214">
        <v>377</v>
      </c>
      <c r="Y190" s="214">
        <v>381</v>
      </c>
      <c r="Z190" s="214">
        <v>806</v>
      </c>
      <c r="AA190" s="214">
        <v>344</v>
      </c>
      <c r="AB190" s="214">
        <v>1529</v>
      </c>
      <c r="AC190" s="214">
        <v>0</v>
      </c>
      <c r="AD190" s="214">
        <v>707</v>
      </c>
      <c r="AE190" s="214">
        <v>1398</v>
      </c>
      <c r="AF190" s="214">
        <v>1270</v>
      </c>
      <c r="AG190" s="214">
        <v>1679</v>
      </c>
      <c r="AH190" s="214">
        <v>242</v>
      </c>
      <c r="AI190" s="214">
        <v>363</v>
      </c>
      <c r="AJ190" s="214">
        <v>650</v>
      </c>
      <c r="AK190" s="214">
        <v>485</v>
      </c>
      <c r="AL190" s="214">
        <v>957</v>
      </c>
      <c r="AM190" s="214">
        <v>266</v>
      </c>
      <c r="AN190" s="214">
        <v>1250</v>
      </c>
      <c r="AO190" s="214">
        <v>660</v>
      </c>
      <c r="AP190" s="214">
        <v>954</v>
      </c>
      <c r="AQ190" s="214">
        <v>285</v>
      </c>
      <c r="AR190" s="214">
        <v>295</v>
      </c>
      <c r="AS190" s="214">
        <v>1212</v>
      </c>
      <c r="AT190" s="214">
        <v>490</v>
      </c>
      <c r="AU190" s="214">
        <v>189</v>
      </c>
      <c r="AV190" s="214">
        <v>715</v>
      </c>
      <c r="AW190" s="8">
        <v>190</v>
      </c>
    </row>
    <row r="191" spans="1:49" ht="15" x14ac:dyDescent="0.25">
      <c r="A191" s="210" t="s">
        <v>92</v>
      </c>
      <c r="B191" s="2">
        <v>28329</v>
      </c>
      <c r="C191" s="2">
        <v>1555</v>
      </c>
      <c r="D191" s="2">
        <v>1283</v>
      </c>
      <c r="E191" s="2">
        <v>912</v>
      </c>
      <c r="F191" s="2">
        <v>1724</v>
      </c>
      <c r="G191" s="2">
        <v>1860</v>
      </c>
      <c r="H191" s="2">
        <v>4178</v>
      </c>
      <c r="I191" s="2">
        <v>3727</v>
      </c>
      <c r="J191" s="2">
        <v>2591</v>
      </c>
      <c r="K191" s="2">
        <v>2702</v>
      </c>
      <c r="L191" s="2">
        <v>3867</v>
      </c>
      <c r="M191" s="2">
        <v>328</v>
      </c>
      <c r="N191" s="2">
        <v>341</v>
      </c>
      <c r="O191" s="2">
        <v>3261</v>
      </c>
      <c r="P191" s="2"/>
      <c r="Q191" s="2">
        <v>437</v>
      </c>
      <c r="R191" s="2">
        <v>2850</v>
      </c>
      <c r="S191" s="2">
        <v>1269</v>
      </c>
      <c r="T191" s="2">
        <v>526</v>
      </c>
      <c r="U191" s="2">
        <v>255</v>
      </c>
      <c r="V191" s="2">
        <v>912</v>
      </c>
      <c r="W191" s="2">
        <v>422</v>
      </c>
      <c r="X191" s="2">
        <v>510</v>
      </c>
      <c r="Y191" s="2">
        <v>547</v>
      </c>
      <c r="Z191" s="2">
        <v>1056</v>
      </c>
      <c r="AA191" s="2">
        <v>493</v>
      </c>
      <c r="AB191" s="2">
        <v>1497</v>
      </c>
      <c r="AC191" s="2">
        <v>0</v>
      </c>
      <c r="AD191" s="2">
        <v>932</v>
      </c>
      <c r="AE191" s="2">
        <v>1724</v>
      </c>
      <c r="AF191" s="2">
        <v>1388</v>
      </c>
      <c r="AG191" s="2">
        <v>2065</v>
      </c>
      <c r="AH191" s="2">
        <v>293</v>
      </c>
      <c r="AI191" s="2">
        <v>466</v>
      </c>
      <c r="AJ191" s="2">
        <v>891</v>
      </c>
      <c r="AK191" s="2">
        <v>710</v>
      </c>
      <c r="AL191" s="2">
        <v>1191</v>
      </c>
      <c r="AM191" s="2">
        <v>328</v>
      </c>
      <c r="AN191" s="2">
        <v>1570</v>
      </c>
      <c r="AO191" s="2">
        <v>813</v>
      </c>
      <c r="AP191" s="2">
        <v>1283</v>
      </c>
      <c r="AQ191" s="2">
        <v>341</v>
      </c>
      <c r="AR191" s="2">
        <v>335</v>
      </c>
      <c r="AS191" s="2">
        <v>1511</v>
      </c>
      <c r="AT191" s="2">
        <v>673</v>
      </c>
      <c r="AU191" s="2">
        <v>193</v>
      </c>
      <c r="AV191" s="2">
        <v>848</v>
      </c>
      <c r="AW191" s="8">
        <v>191</v>
      </c>
    </row>
    <row r="192" spans="1:49" ht="15" x14ac:dyDescent="0.25">
      <c r="A192" s="210" t="s">
        <v>93</v>
      </c>
      <c r="B192" s="2">
        <v>29518</v>
      </c>
      <c r="C192" s="2">
        <v>1597</v>
      </c>
      <c r="D192" s="2">
        <v>1420</v>
      </c>
      <c r="E192" s="2">
        <v>920</v>
      </c>
      <c r="F192" s="2">
        <v>1897</v>
      </c>
      <c r="G192" s="2">
        <v>1964</v>
      </c>
      <c r="H192" s="2">
        <v>4260</v>
      </c>
      <c r="I192" s="2">
        <v>3823</v>
      </c>
      <c r="J192" s="2">
        <v>2839</v>
      </c>
      <c r="K192" s="2">
        <v>2765</v>
      </c>
      <c r="L192" s="2">
        <v>3674</v>
      </c>
      <c r="M192" s="2">
        <v>361</v>
      </c>
      <c r="N192" s="2">
        <v>326</v>
      </c>
      <c r="O192" s="2">
        <v>3672</v>
      </c>
      <c r="P192" s="2"/>
      <c r="Q192" s="2">
        <v>415</v>
      </c>
      <c r="R192" s="2">
        <v>2861</v>
      </c>
      <c r="S192" s="2">
        <v>1349</v>
      </c>
      <c r="T192" s="2">
        <v>596</v>
      </c>
      <c r="U192" s="2">
        <v>245</v>
      </c>
      <c r="V192" s="2">
        <v>920</v>
      </c>
      <c r="W192" s="2">
        <v>493</v>
      </c>
      <c r="X192" s="2">
        <v>469</v>
      </c>
      <c r="Y192" s="2">
        <v>631</v>
      </c>
      <c r="Z192" s="2">
        <v>977</v>
      </c>
      <c r="AA192" s="2">
        <v>520</v>
      </c>
      <c r="AB192" s="2">
        <v>1378</v>
      </c>
      <c r="AC192" s="2">
        <v>0</v>
      </c>
      <c r="AD192" s="2">
        <v>883</v>
      </c>
      <c r="AE192" s="2">
        <v>1897</v>
      </c>
      <c r="AF192" s="2">
        <v>1356</v>
      </c>
      <c r="AG192" s="2">
        <v>2243</v>
      </c>
      <c r="AH192" s="2">
        <v>344</v>
      </c>
      <c r="AI192" s="2">
        <v>501</v>
      </c>
      <c r="AJ192" s="2">
        <v>984</v>
      </c>
      <c r="AK192" s="2">
        <v>700</v>
      </c>
      <c r="AL192" s="2">
        <v>1189</v>
      </c>
      <c r="AM192" s="2">
        <v>361</v>
      </c>
      <c r="AN192" s="2">
        <v>1830</v>
      </c>
      <c r="AO192" s="2">
        <v>780</v>
      </c>
      <c r="AP192" s="2">
        <v>1420</v>
      </c>
      <c r="AQ192" s="2">
        <v>326</v>
      </c>
      <c r="AR192" s="2">
        <v>428</v>
      </c>
      <c r="AS192" s="2">
        <v>1576</v>
      </c>
      <c r="AT192" s="2">
        <v>836</v>
      </c>
      <c r="AU192" s="2">
        <v>192</v>
      </c>
      <c r="AV192" s="2">
        <v>818</v>
      </c>
      <c r="AW192" s="8">
        <v>192</v>
      </c>
    </row>
    <row r="193" spans="1:49" ht="15" x14ac:dyDescent="0.25">
      <c r="A193" s="210" t="s">
        <v>94</v>
      </c>
      <c r="B193" s="2">
        <v>31769</v>
      </c>
      <c r="C193" s="2">
        <v>1683</v>
      </c>
      <c r="D193" s="2">
        <v>1323</v>
      </c>
      <c r="E193" s="2">
        <v>968</v>
      </c>
      <c r="F193" s="2">
        <v>2037</v>
      </c>
      <c r="G193" s="2">
        <v>1963</v>
      </c>
      <c r="H193" s="2">
        <v>4659</v>
      </c>
      <c r="I193" s="2">
        <v>4883</v>
      </c>
      <c r="J193" s="2">
        <v>2842</v>
      </c>
      <c r="K193" s="2">
        <v>2916</v>
      </c>
      <c r="L193" s="2">
        <v>3996</v>
      </c>
      <c r="M193" s="2">
        <v>404</v>
      </c>
      <c r="N193" s="2">
        <v>354</v>
      </c>
      <c r="O193" s="2">
        <v>3741</v>
      </c>
      <c r="P193" s="2"/>
      <c r="Q193" s="2">
        <v>708</v>
      </c>
      <c r="R193" s="2">
        <v>2910</v>
      </c>
      <c r="S193" s="2">
        <v>1299</v>
      </c>
      <c r="T193" s="2">
        <v>651</v>
      </c>
      <c r="U193" s="2">
        <v>266</v>
      </c>
      <c r="V193" s="2">
        <v>968</v>
      </c>
      <c r="W193" s="2">
        <v>509</v>
      </c>
      <c r="X193" s="2">
        <v>521</v>
      </c>
      <c r="Y193" s="2">
        <v>704</v>
      </c>
      <c r="Z193" s="2">
        <v>932</v>
      </c>
      <c r="AA193" s="2">
        <v>485</v>
      </c>
      <c r="AB193" s="2">
        <v>1701</v>
      </c>
      <c r="AC193" s="2">
        <v>0</v>
      </c>
      <c r="AD193" s="2">
        <v>848</v>
      </c>
      <c r="AE193" s="2">
        <v>2037</v>
      </c>
      <c r="AF193" s="2">
        <v>2137</v>
      </c>
      <c r="AG193" s="2">
        <v>2191</v>
      </c>
      <c r="AH193" s="2">
        <v>341</v>
      </c>
      <c r="AI193" s="2">
        <v>521</v>
      </c>
      <c r="AJ193" s="2">
        <v>1041</v>
      </c>
      <c r="AK193" s="2">
        <v>752</v>
      </c>
      <c r="AL193" s="2">
        <v>1331</v>
      </c>
      <c r="AM193" s="2">
        <v>404</v>
      </c>
      <c r="AN193" s="2">
        <v>1933</v>
      </c>
      <c r="AO193" s="2">
        <v>957</v>
      </c>
      <c r="AP193" s="2">
        <v>1323</v>
      </c>
      <c r="AQ193" s="2">
        <v>354</v>
      </c>
      <c r="AR193" s="2">
        <v>410</v>
      </c>
      <c r="AS193" s="2">
        <v>1585</v>
      </c>
      <c r="AT193" s="2">
        <v>849</v>
      </c>
      <c r="AU193" s="2">
        <v>259</v>
      </c>
      <c r="AV193" s="2">
        <v>842</v>
      </c>
      <c r="AW193" s="8">
        <v>193</v>
      </c>
    </row>
    <row r="194" spans="1:49" ht="15" x14ac:dyDescent="0.25">
      <c r="A194" s="210" t="s">
        <v>95</v>
      </c>
      <c r="B194" s="2">
        <v>32672</v>
      </c>
      <c r="C194" s="2">
        <v>1441</v>
      </c>
      <c r="D194" s="2">
        <v>908</v>
      </c>
      <c r="E194" s="2">
        <v>844</v>
      </c>
      <c r="F194" s="2">
        <v>1738</v>
      </c>
      <c r="G194" s="2">
        <v>1715</v>
      </c>
      <c r="H194" s="2">
        <v>4932</v>
      </c>
      <c r="I194" s="2">
        <v>6685</v>
      </c>
      <c r="J194" s="2">
        <v>2301</v>
      </c>
      <c r="K194" s="2">
        <v>2621</v>
      </c>
      <c r="L194" s="2">
        <v>5333</v>
      </c>
      <c r="M194" s="2">
        <v>323</v>
      </c>
      <c r="N194" s="2">
        <v>323</v>
      </c>
      <c r="O194" s="2">
        <v>3508</v>
      </c>
      <c r="P194" s="2"/>
      <c r="Q194" s="2">
        <v>1695</v>
      </c>
      <c r="R194" s="2">
        <v>2356</v>
      </c>
      <c r="S194" s="2">
        <v>1128</v>
      </c>
      <c r="T194" s="2">
        <v>466</v>
      </c>
      <c r="U194" s="2">
        <v>223</v>
      </c>
      <c r="V194" s="2">
        <v>844</v>
      </c>
      <c r="W194" s="2">
        <v>968</v>
      </c>
      <c r="X194" s="2">
        <v>459</v>
      </c>
      <c r="Y194" s="2">
        <v>639</v>
      </c>
      <c r="Z194" s="2">
        <v>761</v>
      </c>
      <c r="AA194" s="2">
        <v>457</v>
      </c>
      <c r="AB194" s="2">
        <v>3387</v>
      </c>
      <c r="AC194" s="2">
        <v>0</v>
      </c>
      <c r="AD194" s="2">
        <v>785</v>
      </c>
      <c r="AE194" s="2">
        <v>1738</v>
      </c>
      <c r="AF194" s="2">
        <v>4082</v>
      </c>
      <c r="AG194" s="2">
        <v>1835</v>
      </c>
      <c r="AH194" s="2">
        <v>369</v>
      </c>
      <c r="AI194" s="2">
        <v>506</v>
      </c>
      <c r="AJ194" s="2">
        <v>881</v>
      </c>
      <c r="AK194" s="2">
        <v>606</v>
      </c>
      <c r="AL194" s="2">
        <v>1188</v>
      </c>
      <c r="AM194" s="2">
        <v>323</v>
      </c>
      <c r="AN194" s="2">
        <v>1412</v>
      </c>
      <c r="AO194" s="2">
        <v>885</v>
      </c>
      <c r="AP194" s="2">
        <v>908</v>
      </c>
      <c r="AQ194" s="2">
        <v>323</v>
      </c>
      <c r="AR194" s="2">
        <v>376</v>
      </c>
      <c r="AS194" s="2">
        <v>1433</v>
      </c>
      <c r="AT194" s="2">
        <v>707</v>
      </c>
      <c r="AU194" s="2">
        <v>253</v>
      </c>
      <c r="AV194" s="2">
        <v>679</v>
      </c>
      <c r="AW194" s="8">
        <v>194</v>
      </c>
    </row>
    <row r="195" spans="1:49" ht="15" x14ac:dyDescent="0.25">
      <c r="A195" s="210" t="s">
        <v>96</v>
      </c>
      <c r="B195" s="2">
        <v>29473</v>
      </c>
      <c r="C195" s="2">
        <v>1188</v>
      </c>
      <c r="D195" s="2">
        <v>808</v>
      </c>
      <c r="E195" s="2">
        <v>846</v>
      </c>
      <c r="F195" s="2">
        <v>1500</v>
      </c>
      <c r="G195" s="2">
        <v>1555</v>
      </c>
      <c r="H195" s="2">
        <v>4671</v>
      </c>
      <c r="I195" s="2">
        <v>5157</v>
      </c>
      <c r="J195" s="2">
        <v>2371</v>
      </c>
      <c r="K195" s="2">
        <v>2404</v>
      </c>
      <c r="L195" s="2">
        <v>5380</v>
      </c>
      <c r="M195" s="2">
        <v>274</v>
      </c>
      <c r="N195" s="2">
        <v>357</v>
      </c>
      <c r="O195" s="2">
        <v>2962</v>
      </c>
      <c r="P195" s="2"/>
      <c r="Q195" s="2">
        <v>1513</v>
      </c>
      <c r="R195" s="2">
        <v>2335</v>
      </c>
      <c r="S195" s="2">
        <v>998</v>
      </c>
      <c r="T195" s="2">
        <v>426</v>
      </c>
      <c r="U195" s="2">
        <v>201</v>
      </c>
      <c r="V195" s="2">
        <v>846</v>
      </c>
      <c r="W195" s="2">
        <v>618</v>
      </c>
      <c r="X195" s="2">
        <v>443</v>
      </c>
      <c r="Y195" s="2">
        <v>431</v>
      </c>
      <c r="Z195" s="2">
        <v>625</v>
      </c>
      <c r="AA195" s="2">
        <v>317</v>
      </c>
      <c r="AB195" s="2">
        <v>3640</v>
      </c>
      <c r="AC195" s="2">
        <v>0</v>
      </c>
      <c r="AD195" s="2">
        <v>771</v>
      </c>
      <c r="AE195" s="2">
        <v>1500</v>
      </c>
      <c r="AF195" s="2">
        <v>3212</v>
      </c>
      <c r="AG195" s="2">
        <v>1945</v>
      </c>
      <c r="AH195" s="2">
        <v>324</v>
      </c>
      <c r="AI195" s="2">
        <v>402</v>
      </c>
      <c r="AJ195" s="2">
        <v>823</v>
      </c>
      <c r="AK195" s="2">
        <v>480</v>
      </c>
      <c r="AL195" s="2">
        <v>1081</v>
      </c>
      <c r="AM195" s="2">
        <v>274</v>
      </c>
      <c r="AN195" s="2">
        <v>1346</v>
      </c>
      <c r="AO195" s="2">
        <v>666</v>
      </c>
      <c r="AP195" s="2">
        <v>808</v>
      </c>
      <c r="AQ195" s="2">
        <v>357</v>
      </c>
      <c r="AR195" s="2">
        <v>265</v>
      </c>
      <c r="AS195" s="2">
        <v>1323</v>
      </c>
      <c r="AT195" s="2">
        <v>583</v>
      </c>
      <c r="AU195" s="2">
        <v>207</v>
      </c>
      <c r="AV195" s="2">
        <v>713</v>
      </c>
      <c r="AW195" s="8">
        <v>195</v>
      </c>
    </row>
    <row r="196" spans="1:49" ht="15" x14ac:dyDescent="0.25">
      <c r="A196" s="210" t="s">
        <v>97</v>
      </c>
      <c r="B196" s="2">
        <v>29808</v>
      </c>
      <c r="C196" s="2">
        <v>1332</v>
      </c>
      <c r="D196" s="2">
        <v>845</v>
      </c>
      <c r="E196" s="2">
        <v>726</v>
      </c>
      <c r="F196" s="2">
        <v>1651</v>
      </c>
      <c r="G196" s="2">
        <v>1762</v>
      </c>
      <c r="H196" s="2">
        <v>4797</v>
      </c>
      <c r="I196" s="2">
        <v>4455</v>
      </c>
      <c r="J196" s="2">
        <v>2567</v>
      </c>
      <c r="K196" s="2">
        <v>2780</v>
      </c>
      <c r="L196" s="2">
        <v>5223</v>
      </c>
      <c r="M196" s="2">
        <v>294</v>
      </c>
      <c r="N196" s="2">
        <v>323</v>
      </c>
      <c r="O196" s="2">
        <v>3053</v>
      </c>
      <c r="P196" s="2"/>
      <c r="Q196" s="2">
        <v>1264</v>
      </c>
      <c r="R196" s="2">
        <v>2719</v>
      </c>
      <c r="S196" s="2">
        <v>1001</v>
      </c>
      <c r="T196" s="2">
        <v>425</v>
      </c>
      <c r="U196" s="2">
        <v>235</v>
      </c>
      <c r="V196" s="2">
        <v>726</v>
      </c>
      <c r="W196" s="2">
        <v>549</v>
      </c>
      <c r="X196" s="2">
        <v>436</v>
      </c>
      <c r="Y196" s="2">
        <v>370</v>
      </c>
      <c r="Z196" s="2">
        <v>755</v>
      </c>
      <c r="AA196" s="2">
        <v>323</v>
      </c>
      <c r="AB196" s="2">
        <v>3197</v>
      </c>
      <c r="AC196" s="2">
        <v>0</v>
      </c>
      <c r="AD196" s="2">
        <v>952</v>
      </c>
      <c r="AE196" s="2">
        <v>1651</v>
      </c>
      <c r="AF196" s="2">
        <v>2680</v>
      </c>
      <c r="AG196" s="2">
        <v>2142</v>
      </c>
      <c r="AH196" s="2">
        <v>264</v>
      </c>
      <c r="AI196" s="2">
        <v>481</v>
      </c>
      <c r="AJ196" s="2">
        <v>814</v>
      </c>
      <c r="AK196" s="2">
        <v>573</v>
      </c>
      <c r="AL196" s="2">
        <v>1237</v>
      </c>
      <c r="AM196" s="2">
        <v>294</v>
      </c>
      <c r="AN196" s="2">
        <v>1503</v>
      </c>
      <c r="AO196" s="2">
        <v>639</v>
      </c>
      <c r="AP196" s="2">
        <v>845</v>
      </c>
      <c r="AQ196" s="2">
        <v>323</v>
      </c>
      <c r="AR196" s="2">
        <v>323</v>
      </c>
      <c r="AS196" s="2">
        <v>1543</v>
      </c>
      <c r="AT196" s="2">
        <v>575</v>
      </c>
      <c r="AU196" s="2">
        <v>179</v>
      </c>
      <c r="AV196" s="2">
        <v>790</v>
      </c>
      <c r="AW196" s="8">
        <v>196</v>
      </c>
    </row>
    <row r="197" spans="1:49" ht="15" x14ac:dyDescent="0.25">
      <c r="A197" s="210" t="s">
        <v>98</v>
      </c>
      <c r="B197" s="2">
        <v>31521</v>
      </c>
      <c r="C197" s="2">
        <v>1597</v>
      </c>
      <c r="D197" s="2">
        <v>1157</v>
      </c>
      <c r="E197" s="2">
        <v>805</v>
      </c>
      <c r="F197" s="2">
        <v>1863</v>
      </c>
      <c r="G197" s="2">
        <v>2014</v>
      </c>
      <c r="H197" s="2">
        <v>5109</v>
      </c>
      <c r="I197" s="2">
        <v>4294</v>
      </c>
      <c r="J197" s="2">
        <v>2645</v>
      </c>
      <c r="K197" s="2">
        <v>3048</v>
      </c>
      <c r="L197" s="2">
        <v>5150</v>
      </c>
      <c r="M197" s="2">
        <v>295</v>
      </c>
      <c r="N197" s="2">
        <v>402</v>
      </c>
      <c r="O197" s="2">
        <v>3142</v>
      </c>
      <c r="P197" s="2"/>
      <c r="Q197" s="2">
        <v>947</v>
      </c>
      <c r="R197" s="2">
        <v>3266</v>
      </c>
      <c r="S197" s="2">
        <v>1137</v>
      </c>
      <c r="T197" s="2">
        <v>487</v>
      </c>
      <c r="U197" s="2">
        <v>299</v>
      </c>
      <c r="V197" s="2">
        <v>805</v>
      </c>
      <c r="W197" s="2">
        <v>471</v>
      </c>
      <c r="X197" s="2">
        <v>549</v>
      </c>
      <c r="Y197" s="2">
        <v>490</v>
      </c>
      <c r="Z197" s="2">
        <v>1045</v>
      </c>
      <c r="AA197" s="2">
        <v>403</v>
      </c>
      <c r="AB197" s="2">
        <v>2705</v>
      </c>
      <c r="AC197" s="2">
        <v>0</v>
      </c>
      <c r="AD197" s="2">
        <v>1066</v>
      </c>
      <c r="AE197" s="2">
        <v>1863</v>
      </c>
      <c r="AF197" s="2">
        <v>2108</v>
      </c>
      <c r="AG197" s="2">
        <v>2158</v>
      </c>
      <c r="AH197" s="2">
        <v>313</v>
      </c>
      <c r="AI197" s="2">
        <v>532</v>
      </c>
      <c r="AJ197" s="2">
        <v>896</v>
      </c>
      <c r="AK197" s="2">
        <v>686</v>
      </c>
      <c r="AL197" s="2">
        <v>1305</v>
      </c>
      <c r="AM197" s="2">
        <v>295</v>
      </c>
      <c r="AN197" s="2">
        <v>1534</v>
      </c>
      <c r="AO197" s="2">
        <v>792</v>
      </c>
      <c r="AP197" s="2">
        <v>1157</v>
      </c>
      <c r="AQ197" s="2">
        <v>402</v>
      </c>
      <c r="AR197" s="2">
        <v>362</v>
      </c>
      <c r="AS197" s="2">
        <v>1743</v>
      </c>
      <c r="AT197" s="2">
        <v>649</v>
      </c>
      <c r="AU197" s="2">
        <v>188</v>
      </c>
      <c r="AV197" s="2">
        <v>868</v>
      </c>
      <c r="AW197" s="8">
        <v>197</v>
      </c>
    </row>
    <row r="198" spans="1:49" ht="15" x14ac:dyDescent="0.25">
      <c r="A198" s="210" t="s">
        <v>99</v>
      </c>
      <c r="B198" s="2">
        <v>38841</v>
      </c>
      <c r="C198" s="2">
        <v>2090</v>
      </c>
      <c r="D198" s="2">
        <v>1788</v>
      </c>
      <c r="E198" s="2">
        <v>1155</v>
      </c>
      <c r="F198" s="2">
        <v>2384</v>
      </c>
      <c r="G198" s="2">
        <v>2564</v>
      </c>
      <c r="H198" s="2">
        <v>5680</v>
      </c>
      <c r="I198" s="2">
        <v>5236</v>
      </c>
      <c r="J198" s="2">
        <v>3356</v>
      </c>
      <c r="K198" s="2">
        <v>3890</v>
      </c>
      <c r="L198" s="2">
        <v>5618</v>
      </c>
      <c r="M198" s="2">
        <v>450</v>
      </c>
      <c r="N198" s="2">
        <v>377</v>
      </c>
      <c r="O198" s="2">
        <v>4253</v>
      </c>
      <c r="P198" s="2"/>
      <c r="Q198" s="2">
        <v>835</v>
      </c>
      <c r="R198" s="2">
        <v>3654</v>
      </c>
      <c r="S198" s="2">
        <v>1567</v>
      </c>
      <c r="T198" s="2">
        <v>689</v>
      </c>
      <c r="U198" s="2">
        <v>362</v>
      </c>
      <c r="V198" s="2">
        <v>1155</v>
      </c>
      <c r="W198" s="2">
        <v>606</v>
      </c>
      <c r="X198" s="2">
        <v>683</v>
      </c>
      <c r="Y198" s="2">
        <v>675</v>
      </c>
      <c r="Z198" s="2">
        <v>1310</v>
      </c>
      <c r="AA198" s="2">
        <v>533</v>
      </c>
      <c r="AB198" s="2">
        <v>2468</v>
      </c>
      <c r="AC198" s="2">
        <v>0</v>
      </c>
      <c r="AD198" s="2">
        <v>1293</v>
      </c>
      <c r="AE198" s="2">
        <v>2384</v>
      </c>
      <c r="AF198" s="2">
        <v>2348</v>
      </c>
      <c r="AG198" s="2">
        <v>2667</v>
      </c>
      <c r="AH198" s="2">
        <v>430</v>
      </c>
      <c r="AI198" s="2">
        <v>624</v>
      </c>
      <c r="AJ198" s="2">
        <v>1191</v>
      </c>
      <c r="AK198" s="2">
        <v>852</v>
      </c>
      <c r="AL198" s="2">
        <v>1701</v>
      </c>
      <c r="AM198" s="2">
        <v>450</v>
      </c>
      <c r="AN198" s="2">
        <v>2080</v>
      </c>
      <c r="AO198" s="2">
        <v>976</v>
      </c>
      <c r="AP198" s="2">
        <v>1788</v>
      </c>
      <c r="AQ198" s="2">
        <v>377</v>
      </c>
      <c r="AR198" s="2">
        <v>555</v>
      </c>
      <c r="AS198" s="2">
        <v>2189</v>
      </c>
      <c r="AT198" s="2">
        <v>909</v>
      </c>
      <c r="AU198" s="2">
        <v>274</v>
      </c>
      <c r="AV198" s="2">
        <v>1216</v>
      </c>
      <c r="AW198" s="8">
        <v>198</v>
      </c>
    </row>
    <row r="199" spans="1:49" ht="15" x14ac:dyDescent="0.25">
      <c r="A199" s="210" t="s">
        <v>100</v>
      </c>
      <c r="B199" s="2">
        <v>41914</v>
      </c>
      <c r="C199" s="2">
        <v>2194</v>
      </c>
      <c r="D199" s="2">
        <v>1984</v>
      </c>
      <c r="E199" s="2">
        <v>1446</v>
      </c>
      <c r="F199" s="2">
        <v>2782</v>
      </c>
      <c r="G199" s="2">
        <v>2680</v>
      </c>
      <c r="H199" s="2">
        <v>5986</v>
      </c>
      <c r="I199" s="2">
        <v>5620</v>
      </c>
      <c r="J199" s="2">
        <v>3784</v>
      </c>
      <c r="K199" s="2">
        <v>3863</v>
      </c>
      <c r="L199" s="2">
        <v>5695</v>
      </c>
      <c r="M199" s="2">
        <v>523</v>
      </c>
      <c r="N199" s="2">
        <v>452</v>
      </c>
      <c r="O199" s="2">
        <v>4905</v>
      </c>
      <c r="P199" s="2"/>
      <c r="Q199" s="2">
        <v>809</v>
      </c>
      <c r="R199" s="2">
        <v>3888</v>
      </c>
      <c r="S199" s="2">
        <v>1775</v>
      </c>
      <c r="T199" s="2">
        <v>877</v>
      </c>
      <c r="U199" s="2">
        <v>360</v>
      </c>
      <c r="V199" s="2">
        <v>1446</v>
      </c>
      <c r="W199" s="2">
        <v>667</v>
      </c>
      <c r="X199" s="2">
        <v>692</v>
      </c>
      <c r="Y199" s="2">
        <v>798</v>
      </c>
      <c r="Z199" s="2">
        <v>1339</v>
      </c>
      <c r="AA199" s="2">
        <v>541</v>
      </c>
      <c r="AB199" s="2">
        <v>2489</v>
      </c>
      <c r="AC199" s="2">
        <v>0</v>
      </c>
      <c r="AD199" s="2">
        <v>1292</v>
      </c>
      <c r="AE199" s="2">
        <v>2782</v>
      </c>
      <c r="AF199" s="2">
        <v>2295</v>
      </c>
      <c r="AG199" s="2">
        <v>2907</v>
      </c>
      <c r="AH199" s="2">
        <v>526</v>
      </c>
      <c r="AI199" s="2">
        <v>646</v>
      </c>
      <c r="AJ199" s="2">
        <v>1289</v>
      </c>
      <c r="AK199" s="2">
        <v>914</v>
      </c>
      <c r="AL199" s="2">
        <v>1683</v>
      </c>
      <c r="AM199" s="2">
        <v>523</v>
      </c>
      <c r="AN199" s="2">
        <v>2463</v>
      </c>
      <c r="AO199" s="2">
        <v>1130</v>
      </c>
      <c r="AP199" s="2">
        <v>1984</v>
      </c>
      <c r="AQ199" s="2">
        <v>452</v>
      </c>
      <c r="AR199" s="2">
        <v>588</v>
      </c>
      <c r="AS199" s="2">
        <v>2180</v>
      </c>
      <c r="AT199" s="2">
        <v>1028</v>
      </c>
      <c r="AU199" s="2">
        <v>330</v>
      </c>
      <c r="AV199" s="2">
        <v>1221</v>
      </c>
      <c r="AW199" s="8">
        <v>199</v>
      </c>
    </row>
    <row r="200" spans="1:49" ht="15" x14ac:dyDescent="0.25">
      <c r="A200" s="210" t="s">
        <v>101</v>
      </c>
      <c r="B200" s="2">
        <v>39765</v>
      </c>
      <c r="C200" s="2">
        <v>2235</v>
      </c>
      <c r="D200" s="2">
        <v>1921</v>
      </c>
      <c r="E200" s="2">
        <v>1345</v>
      </c>
      <c r="F200" s="2">
        <v>2650</v>
      </c>
      <c r="G200" s="2">
        <v>2458</v>
      </c>
      <c r="H200" s="2">
        <v>5531</v>
      </c>
      <c r="I200" s="2">
        <v>5735</v>
      </c>
      <c r="J200" s="2">
        <v>3661</v>
      </c>
      <c r="K200" s="2">
        <v>3479</v>
      </c>
      <c r="L200" s="2">
        <v>5344</v>
      </c>
      <c r="M200" s="2">
        <v>459</v>
      </c>
      <c r="N200" s="2">
        <v>422</v>
      </c>
      <c r="O200" s="2">
        <v>4525</v>
      </c>
      <c r="P200" s="2"/>
      <c r="Q200" s="2">
        <v>783</v>
      </c>
      <c r="R200" s="2">
        <v>3518</v>
      </c>
      <c r="S200" s="2">
        <v>1659</v>
      </c>
      <c r="T200" s="2">
        <v>855</v>
      </c>
      <c r="U200" s="2">
        <v>351</v>
      </c>
      <c r="V200" s="2">
        <v>1345</v>
      </c>
      <c r="W200" s="2">
        <v>688</v>
      </c>
      <c r="X200" s="2">
        <v>697</v>
      </c>
      <c r="Y200" s="2">
        <v>865</v>
      </c>
      <c r="Z200" s="2">
        <v>1246</v>
      </c>
      <c r="AA200" s="2">
        <v>593</v>
      </c>
      <c r="AB200" s="2">
        <v>2311</v>
      </c>
      <c r="AC200" s="2">
        <v>0</v>
      </c>
      <c r="AD200" s="2">
        <v>1154</v>
      </c>
      <c r="AE200" s="2">
        <v>2650</v>
      </c>
      <c r="AF200" s="2">
        <v>2142</v>
      </c>
      <c r="AG200" s="2">
        <v>2806</v>
      </c>
      <c r="AH200" s="2">
        <v>581</v>
      </c>
      <c r="AI200" s="2">
        <v>630</v>
      </c>
      <c r="AJ200" s="2">
        <v>1230</v>
      </c>
      <c r="AK200" s="2">
        <v>908</v>
      </c>
      <c r="AL200" s="2">
        <v>1506</v>
      </c>
      <c r="AM200" s="2">
        <v>459</v>
      </c>
      <c r="AN200" s="2">
        <v>2178</v>
      </c>
      <c r="AO200" s="2">
        <v>1179</v>
      </c>
      <c r="AP200" s="2">
        <v>1921</v>
      </c>
      <c r="AQ200" s="2">
        <v>422</v>
      </c>
      <c r="AR200" s="2">
        <v>630</v>
      </c>
      <c r="AS200" s="2">
        <v>1973</v>
      </c>
      <c r="AT200" s="2">
        <v>953</v>
      </c>
      <c r="AU200" s="2">
        <v>375</v>
      </c>
      <c r="AV200" s="2">
        <v>1157</v>
      </c>
      <c r="AW200" s="8">
        <v>200</v>
      </c>
    </row>
    <row r="201" spans="1:49" ht="15" x14ac:dyDescent="0.25">
      <c r="A201" s="210" t="s">
        <v>102</v>
      </c>
      <c r="B201" s="2">
        <v>35797</v>
      </c>
      <c r="C201" s="2">
        <v>2034</v>
      </c>
      <c r="D201" s="2">
        <v>1824</v>
      </c>
      <c r="E201" s="2">
        <v>1322</v>
      </c>
      <c r="F201" s="2">
        <v>2337</v>
      </c>
      <c r="G201" s="2">
        <v>2125</v>
      </c>
      <c r="H201" s="2">
        <v>5199</v>
      </c>
      <c r="I201" s="2">
        <v>4944</v>
      </c>
      <c r="J201" s="2">
        <v>3414</v>
      </c>
      <c r="K201" s="2">
        <v>3060</v>
      </c>
      <c r="L201" s="2">
        <v>4516</v>
      </c>
      <c r="M201" s="2">
        <v>436</v>
      </c>
      <c r="N201" s="2">
        <v>364</v>
      </c>
      <c r="O201" s="2">
        <v>4222</v>
      </c>
      <c r="P201" s="2"/>
      <c r="Q201" s="2">
        <v>752</v>
      </c>
      <c r="R201" s="2">
        <v>3226</v>
      </c>
      <c r="S201" s="2">
        <v>1500</v>
      </c>
      <c r="T201" s="2">
        <v>819</v>
      </c>
      <c r="U201" s="2">
        <v>308</v>
      </c>
      <c r="V201" s="2">
        <v>1322</v>
      </c>
      <c r="W201" s="2">
        <v>634</v>
      </c>
      <c r="X201" s="2">
        <v>617</v>
      </c>
      <c r="Y201" s="2">
        <v>774</v>
      </c>
      <c r="Z201" s="2">
        <v>1087</v>
      </c>
      <c r="AA201" s="2">
        <v>490</v>
      </c>
      <c r="AB201" s="2">
        <v>1981</v>
      </c>
      <c r="AC201" s="2">
        <v>0</v>
      </c>
      <c r="AD201" s="2">
        <v>921</v>
      </c>
      <c r="AE201" s="2">
        <v>2337</v>
      </c>
      <c r="AF201" s="2">
        <v>1860</v>
      </c>
      <c r="AG201" s="2">
        <v>2595</v>
      </c>
      <c r="AH201" s="2">
        <v>488</v>
      </c>
      <c r="AI201" s="2">
        <v>541</v>
      </c>
      <c r="AJ201" s="2">
        <v>1221</v>
      </c>
      <c r="AK201" s="2">
        <v>828</v>
      </c>
      <c r="AL201" s="2">
        <v>1312</v>
      </c>
      <c r="AM201" s="2">
        <v>436</v>
      </c>
      <c r="AN201" s="2">
        <v>2088</v>
      </c>
      <c r="AO201" s="2">
        <v>1030</v>
      </c>
      <c r="AP201" s="2">
        <v>1824</v>
      </c>
      <c r="AQ201" s="2">
        <v>364</v>
      </c>
      <c r="AR201" s="2">
        <v>589</v>
      </c>
      <c r="AS201" s="2">
        <v>1748</v>
      </c>
      <c r="AT201" s="2">
        <v>896</v>
      </c>
      <c r="AU201" s="2">
        <v>302</v>
      </c>
      <c r="AV201" s="2">
        <v>907</v>
      </c>
      <c r="AW201" s="8">
        <v>201</v>
      </c>
    </row>
    <row r="202" spans="1:49" ht="15" x14ac:dyDescent="0.25">
      <c r="A202" s="210" t="s">
        <v>103</v>
      </c>
      <c r="B202" s="2">
        <v>34390</v>
      </c>
      <c r="C202" s="2">
        <v>1996</v>
      </c>
      <c r="D202" s="2">
        <v>1834</v>
      </c>
      <c r="E202" s="2">
        <v>1405</v>
      </c>
      <c r="F202" s="2">
        <v>2371</v>
      </c>
      <c r="G202" s="2">
        <v>2045</v>
      </c>
      <c r="H202" s="2">
        <v>5013</v>
      </c>
      <c r="I202" s="2">
        <v>4423</v>
      </c>
      <c r="J202" s="2">
        <v>3377</v>
      </c>
      <c r="K202" s="2">
        <v>2682</v>
      </c>
      <c r="L202" s="2">
        <v>4156</v>
      </c>
      <c r="M202" s="2">
        <v>423</v>
      </c>
      <c r="N202" s="2">
        <v>382</v>
      </c>
      <c r="O202" s="2">
        <v>4283</v>
      </c>
      <c r="P202" s="2"/>
      <c r="Q202" s="2">
        <v>688</v>
      </c>
      <c r="R202" s="2">
        <v>3160</v>
      </c>
      <c r="S202" s="2">
        <v>1526</v>
      </c>
      <c r="T202" s="2">
        <v>836</v>
      </c>
      <c r="U202" s="2">
        <v>309</v>
      </c>
      <c r="V202" s="2">
        <v>1405</v>
      </c>
      <c r="W202" s="2">
        <v>566</v>
      </c>
      <c r="X202" s="2">
        <v>573</v>
      </c>
      <c r="Y202" s="2">
        <v>728</v>
      </c>
      <c r="Z202" s="2">
        <v>943</v>
      </c>
      <c r="AA202" s="2">
        <v>425</v>
      </c>
      <c r="AB202" s="2">
        <v>1816</v>
      </c>
      <c r="AC202" s="2">
        <v>0</v>
      </c>
      <c r="AD202" s="2">
        <v>950</v>
      </c>
      <c r="AE202" s="2">
        <v>2371</v>
      </c>
      <c r="AF202" s="2">
        <v>1617</v>
      </c>
      <c r="AG202" s="2">
        <v>2541</v>
      </c>
      <c r="AH202" s="2">
        <v>437</v>
      </c>
      <c r="AI202" s="2">
        <v>563</v>
      </c>
      <c r="AJ202" s="2">
        <v>1165</v>
      </c>
      <c r="AK202" s="2">
        <v>821</v>
      </c>
      <c r="AL202" s="2">
        <v>1164</v>
      </c>
      <c r="AM202" s="2">
        <v>423</v>
      </c>
      <c r="AN202" s="2">
        <v>2191</v>
      </c>
      <c r="AO202" s="2">
        <v>902</v>
      </c>
      <c r="AP202" s="2">
        <v>1834</v>
      </c>
      <c r="AQ202" s="2">
        <v>382</v>
      </c>
      <c r="AR202" s="2">
        <v>602</v>
      </c>
      <c r="AS202" s="2">
        <v>1518</v>
      </c>
      <c r="AT202" s="2">
        <v>786</v>
      </c>
      <c r="AU202" s="2">
        <v>314</v>
      </c>
      <c r="AV202" s="2">
        <v>834</v>
      </c>
      <c r="AW202" s="8">
        <v>202</v>
      </c>
    </row>
    <row r="203" spans="1:49" ht="15" x14ac:dyDescent="0.25">
      <c r="A203" s="210" t="s">
        <v>104</v>
      </c>
      <c r="B203" s="2">
        <v>30040</v>
      </c>
      <c r="C203" s="2">
        <v>1965</v>
      </c>
      <c r="D203" s="2">
        <v>1720</v>
      </c>
      <c r="E203" s="2">
        <v>1262</v>
      </c>
      <c r="F203" s="2">
        <v>2201</v>
      </c>
      <c r="G203" s="2">
        <v>1808</v>
      </c>
      <c r="H203" s="2">
        <v>3980</v>
      </c>
      <c r="I203" s="2">
        <v>3717</v>
      </c>
      <c r="J203" s="2">
        <v>3113</v>
      </c>
      <c r="K203" s="2">
        <v>2203</v>
      </c>
      <c r="L203" s="2">
        <v>3522</v>
      </c>
      <c r="M203" s="2">
        <v>387</v>
      </c>
      <c r="N203" s="2">
        <v>295</v>
      </c>
      <c r="O203" s="2">
        <v>3867</v>
      </c>
      <c r="P203" s="2"/>
      <c r="Q203" s="2">
        <v>531</v>
      </c>
      <c r="R203" s="2">
        <v>2419</v>
      </c>
      <c r="S203" s="2">
        <v>1413</v>
      </c>
      <c r="T203" s="2">
        <v>865</v>
      </c>
      <c r="U203" s="2">
        <v>271</v>
      </c>
      <c r="V203" s="2">
        <v>1262</v>
      </c>
      <c r="W203" s="2">
        <v>502</v>
      </c>
      <c r="X203" s="2">
        <v>547</v>
      </c>
      <c r="Y203" s="2">
        <v>621</v>
      </c>
      <c r="Z203" s="2">
        <v>883</v>
      </c>
      <c r="AA203" s="2">
        <v>332</v>
      </c>
      <c r="AB203" s="2">
        <v>1407</v>
      </c>
      <c r="AC203" s="2">
        <v>0</v>
      </c>
      <c r="AD203" s="2">
        <v>803</v>
      </c>
      <c r="AE203" s="2">
        <v>2201</v>
      </c>
      <c r="AF203" s="2">
        <v>1229</v>
      </c>
      <c r="AG203" s="2">
        <v>2248</v>
      </c>
      <c r="AH203" s="2">
        <v>427</v>
      </c>
      <c r="AI203" s="2">
        <v>511</v>
      </c>
      <c r="AJ203" s="2">
        <v>1030</v>
      </c>
      <c r="AK203" s="2">
        <v>834</v>
      </c>
      <c r="AL203" s="2">
        <v>907</v>
      </c>
      <c r="AM203" s="2">
        <v>387</v>
      </c>
      <c r="AN203" s="2">
        <v>1952</v>
      </c>
      <c r="AO203" s="2">
        <v>853</v>
      </c>
      <c r="AP203" s="2">
        <v>1720</v>
      </c>
      <c r="AQ203" s="2">
        <v>295</v>
      </c>
      <c r="AR203" s="2">
        <v>584</v>
      </c>
      <c r="AS203" s="2">
        <v>1296</v>
      </c>
      <c r="AT203" s="2">
        <v>734</v>
      </c>
      <c r="AU203" s="2">
        <v>255</v>
      </c>
      <c r="AV203" s="2">
        <v>721</v>
      </c>
      <c r="AW203" s="8">
        <v>203</v>
      </c>
    </row>
    <row r="204" spans="1:49" ht="15" x14ac:dyDescent="0.25">
      <c r="A204" s="210" t="s">
        <v>105</v>
      </c>
      <c r="B204" s="2">
        <v>21770</v>
      </c>
      <c r="C204" s="2">
        <v>1307</v>
      </c>
      <c r="D204" s="2">
        <v>1272</v>
      </c>
      <c r="E204" s="2">
        <v>973</v>
      </c>
      <c r="F204" s="2">
        <v>1562</v>
      </c>
      <c r="G204" s="2">
        <v>1312</v>
      </c>
      <c r="H204" s="2">
        <v>2933</v>
      </c>
      <c r="I204" s="2">
        <v>2602</v>
      </c>
      <c r="J204" s="2">
        <v>2146</v>
      </c>
      <c r="K204" s="2">
        <v>1562</v>
      </c>
      <c r="L204" s="2">
        <v>2663</v>
      </c>
      <c r="M204" s="2">
        <v>307</v>
      </c>
      <c r="N204" s="2">
        <v>196</v>
      </c>
      <c r="O204" s="2">
        <v>2935</v>
      </c>
      <c r="P204" s="2"/>
      <c r="Q204" s="2">
        <v>407</v>
      </c>
      <c r="R204" s="2">
        <v>1743</v>
      </c>
      <c r="S204" s="2">
        <v>1106</v>
      </c>
      <c r="T204" s="2">
        <v>588</v>
      </c>
      <c r="U204" s="2">
        <v>172</v>
      </c>
      <c r="V204" s="2">
        <v>973</v>
      </c>
      <c r="W204" s="2">
        <v>338</v>
      </c>
      <c r="X204" s="2">
        <v>316</v>
      </c>
      <c r="Y204" s="2">
        <v>440</v>
      </c>
      <c r="Z204" s="2">
        <v>602</v>
      </c>
      <c r="AA204" s="2">
        <v>282</v>
      </c>
      <c r="AB204" s="2">
        <v>1173</v>
      </c>
      <c r="AC204" s="2">
        <v>0</v>
      </c>
      <c r="AD204" s="2">
        <v>582</v>
      </c>
      <c r="AE204" s="2">
        <v>1562</v>
      </c>
      <c r="AF204" s="2">
        <v>849</v>
      </c>
      <c r="AG204" s="2">
        <v>1558</v>
      </c>
      <c r="AH204" s="2">
        <v>295</v>
      </c>
      <c r="AI204" s="2">
        <v>368</v>
      </c>
      <c r="AJ204" s="2">
        <v>783</v>
      </c>
      <c r="AK204" s="2">
        <v>537</v>
      </c>
      <c r="AL204" s="2">
        <v>689</v>
      </c>
      <c r="AM204" s="2">
        <v>307</v>
      </c>
      <c r="AN204" s="2">
        <v>1491</v>
      </c>
      <c r="AO204" s="2">
        <v>574</v>
      </c>
      <c r="AP204" s="2">
        <v>1272</v>
      </c>
      <c r="AQ204" s="2">
        <v>196</v>
      </c>
      <c r="AR204" s="2">
        <v>454</v>
      </c>
      <c r="AS204" s="2">
        <v>873</v>
      </c>
      <c r="AT204" s="2">
        <v>558</v>
      </c>
      <c r="AU204" s="2">
        <v>162</v>
      </c>
      <c r="AV204" s="2">
        <v>520</v>
      </c>
      <c r="AW204" s="8">
        <v>204</v>
      </c>
    </row>
    <row r="205" spans="1:49" ht="15" x14ac:dyDescent="0.25">
      <c r="A205" s="210" t="s">
        <v>106</v>
      </c>
      <c r="B205" s="2">
        <v>16360</v>
      </c>
      <c r="C205" s="2">
        <v>1025</v>
      </c>
      <c r="D205" s="2">
        <v>929</v>
      </c>
      <c r="E205" s="2">
        <v>805</v>
      </c>
      <c r="F205" s="2">
        <v>1134</v>
      </c>
      <c r="G205" s="2">
        <v>1001</v>
      </c>
      <c r="H205" s="2">
        <v>2084</v>
      </c>
      <c r="I205" s="2">
        <v>2046</v>
      </c>
      <c r="J205" s="2">
        <v>1632</v>
      </c>
      <c r="K205" s="2">
        <v>1086</v>
      </c>
      <c r="L205" s="2">
        <v>1964</v>
      </c>
      <c r="M205" s="2">
        <v>186</v>
      </c>
      <c r="N205" s="2">
        <v>154</v>
      </c>
      <c r="O205" s="2">
        <v>2314</v>
      </c>
      <c r="P205" s="2"/>
      <c r="Q205" s="2">
        <v>249</v>
      </c>
      <c r="R205" s="2">
        <v>1243</v>
      </c>
      <c r="S205" s="2">
        <v>811</v>
      </c>
      <c r="T205" s="2">
        <v>447</v>
      </c>
      <c r="U205" s="2">
        <v>151</v>
      </c>
      <c r="V205" s="2">
        <v>805</v>
      </c>
      <c r="W205" s="2">
        <v>312</v>
      </c>
      <c r="X205" s="2">
        <v>228</v>
      </c>
      <c r="Y205" s="2">
        <v>384</v>
      </c>
      <c r="Z205" s="2">
        <v>461</v>
      </c>
      <c r="AA205" s="2">
        <v>202</v>
      </c>
      <c r="AB205" s="2">
        <v>907</v>
      </c>
      <c r="AC205" s="2">
        <v>0</v>
      </c>
      <c r="AD205" s="2">
        <v>437</v>
      </c>
      <c r="AE205" s="2">
        <v>1134</v>
      </c>
      <c r="AF205" s="2">
        <v>684</v>
      </c>
      <c r="AG205" s="2">
        <v>1185</v>
      </c>
      <c r="AH205" s="2">
        <v>214</v>
      </c>
      <c r="AI205" s="2">
        <v>258</v>
      </c>
      <c r="AJ205" s="2">
        <v>592</v>
      </c>
      <c r="AK205" s="2">
        <v>405</v>
      </c>
      <c r="AL205" s="2">
        <v>420</v>
      </c>
      <c r="AM205" s="2">
        <v>186</v>
      </c>
      <c r="AN205" s="2">
        <v>1191</v>
      </c>
      <c r="AO205" s="2">
        <v>418</v>
      </c>
      <c r="AP205" s="2">
        <v>929</v>
      </c>
      <c r="AQ205" s="2">
        <v>154</v>
      </c>
      <c r="AR205" s="2">
        <v>392</v>
      </c>
      <c r="AS205" s="2">
        <v>666</v>
      </c>
      <c r="AT205" s="2">
        <v>413</v>
      </c>
      <c r="AU205" s="2">
        <v>144</v>
      </c>
      <c r="AV205" s="2">
        <v>338</v>
      </c>
      <c r="AW205" s="8">
        <v>205</v>
      </c>
    </row>
    <row r="206" spans="1:49" ht="15" x14ac:dyDescent="0.25">
      <c r="A206" s="210" t="s">
        <v>107</v>
      </c>
      <c r="B206" s="2">
        <v>11026</v>
      </c>
      <c r="C206" s="2">
        <v>617</v>
      </c>
      <c r="D206" s="2">
        <v>635</v>
      </c>
      <c r="E206" s="2">
        <v>564</v>
      </c>
      <c r="F206" s="2">
        <v>718</v>
      </c>
      <c r="G206" s="2">
        <v>632</v>
      </c>
      <c r="H206" s="2">
        <v>1392</v>
      </c>
      <c r="I206" s="2">
        <v>1419</v>
      </c>
      <c r="J206" s="2">
        <v>1139</v>
      </c>
      <c r="K206" s="2">
        <v>696</v>
      </c>
      <c r="L206" s="2">
        <v>1395</v>
      </c>
      <c r="M206" s="2">
        <v>138</v>
      </c>
      <c r="N206" s="2">
        <v>97</v>
      </c>
      <c r="O206" s="2">
        <v>1584</v>
      </c>
      <c r="P206" s="2"/>
      <c r="Q206" s="2">
        <v>222</v>
      </c>
      <c r="R206" s="2">
        <v>819</v>
      </c>
      <c r="S206" s="2">
        <v>569</v>
      </c>
      <c r="T206" s="2">
        <v>295</v>
      </c>
      <c r="U206" s="2">
        <v>74</v>
      </c>
      <c r="V206" s="2">
        <v>564</v>
      </c>
      <c r="W206" s="2">
        <v>226</v>
      </c>
      <c r="X206" s="2">
        <v>127</v>
      </c>
      <c r="Y206" s="2">
        <v>254</v>
      </c>
      <c r="Z206" s="2">
        <v>324</v>
      </c>
      <c r="AA206" s="2">
        <v>142</v>
      </c>
      <c r="AB206" s="2">
        <v>730</v>
      </c>
      <c r="AC206" s="2">
        <v>0</v>
      </c>
      <c r="AD206" s="2">
        <v>250</v>
      </c>
      <c r="AE206" s="2">
        <v>718</v>
      </c>
      <c r="AF206" s="2">
        <v>491</v>
      </c>
      <c r="AG206" s="2">
        <v>844</v>
      </c>
      <c r="AH206" s="2">
        <v>156</v>
      </c>
      <c r="AI206" s="2">
        <v>154</v>
      </c>
      <c r="AJ206" s="2">
        <v>351</v>
      </c>
      <c r="AK206" s="2">
        <v>248</v>
      </c>
      <c r="AL206" s="2">
        <v>245</v>
      </c>
      <c r="AM206" s="2">
        <v>138</v>
      </c>
      <c r="AN206" s="2">
        <v>789</v>
      </c>
      <c r="AO206" s="2">
        <v>284</v>
      </c>
      <c r="AP206" s="2">
        <v>635</v>
      </c>
      <c r="AQ206" s="2">
        <v>97</v>
      </c>
      <c r="AR206" s="2">
        <v>242</v>
      </c>
      <c r="AS206" s="2">
        <v>451</v>
      </c>
      <c r="AT206" s="2">
        <v>308</v>
      </c>
      <c r="AU206" s="2">
        <v>92</v>
      </c>
      <c r="AV206" s="2">
        <v>187</v>
      </c>
      <c r="AW206" s="8">
        <v>206</v>
      </c>
    </row>
    <row r="207" spans="1:49" ht="15" x14ac:dyDescent="0.25">
      <c r="A207" s="211" t="s">
        <v>108</v>
      </c>
      <c r="B207" s="2">
        <v>5292</v>
      </c>
      <c r="C207" s="2">
        <v>313</v>
      </c>
      <c r="D207" s="2">
        <v>315</v>
      </c>
      <c r="E207" s="2">
        <v>281</v>
      </c>
      <c r="F207" s="2">
        <v>348</v>
      </c>
      <c r="G207" s="2">
        <v>314</v>
      </c>
      <c r="H207" s="2">
        <v>690</v>
      </c>
      <c r="I207" s="2">
        <v>650</v>
      </c>
      <c r="J207" s="2">
        <v>532</v>
      </c>
      <c r="K207" s="2">
        <v>305</v>
      </c>
      <c r="L207" s="2">
        <v>682</v>
      </c>
      <c r="M207" s="2">
        <v>66</v>
      </c>
      <c r="N207" s="2">
        <v>43</v>
      </c>
      <c r="O207" s="2">
        <v>753</v>
      </c>
      <c r="P207" s="2"/>
      <c r="Q207" s="2">
        <v>92</v>
      </c>
      <c r="R207" s="2">
        <v>418</v>
      </c>
      <c r="S207" s="2">
        <v>238</v>
      </c>
      <c r="T207" s="2">
        <v>127</v>
      </c>
      <c r="U207" s="2">
        <v>33</v>
      </c>
      <c r="V207" s="2">
        <v>281</v>
      </c>
      <c r="W207" s="2">
        <v>125</v>
      </c>
      <c r="X207" s="2">
        <v>53</v>
      </c>
      <c r="Y207" s="2">
        <v>119</v>
      </c>
      <c r="Z207" s="2">
        <v>169</v>
      </c>
      <c r="AA207" s="2">
        <v>79</v>
      </c>
      <c r="AB207" s="2">
        <v>346</v>
      </c>
      <c r="AC207" s="2">
        <v>0</v>
      </c>
      <c r="AD207" s="2">
        <v>138</v>
      </c>
      <c r="AE207" s="2">
        <v>348</v>
      </c>
      <c r="AF207" s="2">
        <v>233</v>
      </c>
      <c r="AG207" s="2">
        <v>405</v>
      </c>
      <c r="AH207" s="2">
        <v>75</v>
      </c>
      <c r="AI207" s="2">
        <v>75</v>
      </c>
      <c r="AJ207" s="2">
        <v>180</v>
      </c>
      <c r="AK207" s="2">
        <v>140</v>
      </c>
      <c r="AL207" s="2">
        <v>114</v>
      </c>
      <c r="AM207" s="2">
        <v>66</v>
      </c>
      <c r="AN207" s="2">
        <v>390</v>
      </c>
      <c r="AO207" s="2">
        <v>114</v>
      </c>
      <c r="AP207" s="2">
        <v>315</v>
      </c>
      <c r="AQ207" s="2">
        <v>43</v>
      </c>
      <c r="AR207" s="2">
        <v>120</v>
      </c>
      <c r="AS207" s="2">
        <v>191</v>
      </c>
      <c r="AT207" s="2">
        <v>143</v>
      </c>
      <c r="AU207" s="2">
        <v>30</v>
      </c>
      <c r="AV207" s="2">
        <v>92</v>
      </c>
      <c r="AW207" s="8">
        <v>207</v>
      </c>
    </row>
    <row r="208" spans="1:49" ht="15" x14ac:dyDescent="0.25">
      <c r="A208" s="211" t="s">
        <v>109</v>
      </c>
      <c r="B208" s="2">
        <v>2142</v>
      </c>
      <c r="C208" s="2">
        <v>98</v>
      </c>
      <c r="D208" s="2">
        <v>116</v>
      </c>
      <c r="E208" s="2">
        <v>105</v>
      </c>
      <c r="F208" s="2">
        <v>144</v>
      </c>
      <c r="G208" s="2">
        <v>124</v>
      </c>
      <c r="H208" s="2">
        <v>309</v>
      </c>
      <c r="I208" s="2">
        <v>276</v>
      </c>
      <c r="J208" s="2">
        <v>224</v>
      </c>
      <c r="K208" s="2">
        <v>131</v>
      </c>
      <c r="L208" s="2">
        <v>277</v>
      </c>
      <c r="M208" s="2">
        <v>25</v>
      </c>
      <c r="N208" s="2">
        <v>13</v>
      </c>
      <c r="O208" s="2">
        <v>300</v>
      </c>
      <c r="P208" s="2"/>
      <c r="Q208" s="2">
        <v>47</v>
      </c>
      <c r="R208" s="2">
        <v>178</v>
      </c>
      <c r="S208" s="2">
        <v>112</v>
      </c>
      <c r="T208" s="2">
        <v>51</v>
      </c>
      <c r="U208" s="2">
        <v>17</v>
      </c>
      <c r="V208" s="2">
        <v>105</v>
      </c>
      <c r="W208" s="2">
        <v>47</v>
      </c>
      <c r="X208" s="2">
        <v>20</v>
      </c>
      <c r="Y208" s="2">
        <v>44</v>
      </c>
      <c r="Z208" s="2">
        <v>64</v>
      </c>
      <c r="AA208" s="2">
        <v>41</v>
      </c>
      <c r="AB208" s="2">
        <v>153</v>
      </c>
      <c r="AC208" s="2">
        <v>0</v>
      </c>
      <c r="AD208" s="2">
        <v>50</v>
      </c>
      <c r="AE208" s="2">
        <v>144</v>
      </c>
      <c r="AF208" s="2">
        <v>100</v>
      </c>
      <c r="AG208" s="2">
        <v>173</v>
      </c>
      <c r="AH208" s="2">
        <v>38</v>
      </c>
      <c r="AI208" s="2">
        <v>28</v>
      </c>
      <c r="AJ208" s="2">
        <v>84</v>
      </c>
      <c r="AK208" s="2">
        <v>31</v>
      </c>
      <c r="AL208" s="2">
        <v>46</v>
      </c>
      <c r="AM208" s="2">
        <v>25</v>
      </c>
      <c r="AN208" s="2">
        <v>141</v>
      </c>
      <c r="AO208" s="2">
        <v>40</v>
      </c>
      <c r="AP208" s="2">
        <v>116</v>
      </c>
      <c r="AQ208" s="2">
        <v>13</v>
      </c>
      <c r="AR208" s="2">
        <v>47</v>
      </c>
      <c r="AS208" s="2">
        <v>85</v>
      </c>
      <c r="AT208" s="2">
        <v>57</v>
      </c>
      <c r="AU208" s="2">
        <v>13</v>
      </c>
      <c r="AV208" s="2">
        <v>32</v>
      </c>
      <c r="AW208" s="8">
        <v>208</v>
      </c>
    </row>
    <row r="209" spans="1:49" ht="15" x14ac:dyDescent="0.25">
      <c r="A209" s="210" t="s">
        <v>264</v>
      </c>
      <c r="B209" s="2">
        <v>5153</v>
      </c>
      <c r="C209" s="214">
        <v>251</v>
      </c>
      <c r="D209" s="214">
        <v>180</v>
      </c>
      <c r="E209" s="214">
        <v>120</v>
      </c>
      <c r="F209" s="214">
        <v>301</v>
      </c>
      <c r="G209" s="214">
        <v>316</v>
      </c>
      <c r="H209" s="214">
        <v>760</v>
      </c>
      <c r="I209" s="214">
        <v>762</v>
      </c>
      <c r="J209" s="214">
        <v>463</v>
      </c>
      <c r="K209" s="214">
        <v>478</v>
      </c>
      <c r="L209" s="214">
        <v>822</v>
      </c>
      <c r="M209" s="214">
        <v>52</v>
      </c>
      <c r="N209" s="214">
        <v>60</v>
      </c>
      <c r="O209" s="214">
        <v>588</v>
      </c>
      <c r="P209" s="215"/>
      <c r="Q209" s="214">
        <v>120</v>
      </c>
      <c r="R209" s="214">
        <v>502</v>
      </c>
      <c r="S209" s="214">
        <v>199</v>
      </c>
      <c r="T209" s="214">
        <v>96</v>
      </c>
      <c r="U209" s="214">
        <v>37</v>
      </c>
      <c r="V209" s="214">
        <v>120</v>
      </c>
      <c r="W209" s="214">
        <v>99</v>
      </c>
      <c r="X209" s="214">
        <v>90</v>
      </c>
      <c r="Y209" s="214">
        <v>76</v>
      </c>
      <c r="Z209" s="214">
        <v>185</v>
      </c>
      <c r="AA209" s="214">
        <v>74</v>
      </c>
      <c r="AB209" s="214">
        <v>408</v>
      </c>
      <c r="AC209" s="214">
        <v>0</v>
      </c>
      <c r="AD209" s="214">
        <v>172</v>
      </c>
      <c r="AE209" s="214">
        <v>301</v>
      </c>
      <c r="AF209" s="214">
        <v>376</v>
      </c>
      <c r="AG209" s="214">
        <v>367</v>
      </c>
      <c r="AH209" s="214">
        <v>52</v>
      </c>
      <c r="AI209" s="214">
        <v>100</v>
      </c>
      <c r="AJ209" s="214">
        <v>138</v>
      </c>
      <c r="AK209" s="214">
        <v>103</v>
      </c>
      <c r="AL209" s="214">
        <v>214</v>
      </c>
      <c r="AM209" s="214">
        <v>52</v>
      </c>
      <c r="AN209" s="214">
        <v>290</v>
      </c>
      <c r="AO209" s="214">
        <v>149</v>
      </c>
      <c r="AP209" s="214">
        <v>180</v>
      </c>
      <c r="AQ209" s="214">
        <v>60</v>
      </c>
      <c r="AR209" s="214">
        <v>58</v>
      </c>
      <c r="AS209" s="214">
        <v>264</v>
      </c>
      <c r="AT209" s="214">
        <v>107</v>
      </c>
      <c r="AU209" s="214">
        <v>35</v>
      </c>
      <c r="AV209" s="214">
        <v>129</v>
      </c>
      <c r="AW209" s="8">
        <v>209</v>
      </c>
    </row>
    <row r="210" spans="1:49" ht="15" x14ac:dyDescent="0.25">
      <c r="A210" s="210" t="s">
        <v>111</v>
      </c>
      <c r="B210" s="2">
        <v>22334</v>
      </c>
      <c r="C210" s="214">
        <v>1155</v>
      </c>
      <c r="D210" s="214">
        <v>914</v>
      </c>
      <c r="E210" s="214">
        <v>632</v>
      </c>
      <c r="F210" s="214">
        <v>1389</v>
      </c>
      <c r="G210" s="214">
        <v>1362</v>
      </c>
      <c r="H210" s="214">
        <v>3488</v>
      </c>
      <c r="I210" s="214">
        <v>3013</v>
      </c>
      <c r="J210" s="214">
        <v>1935</v>
      </c>
      <c r="K210" s="214">
        <v>2124</v>
      </c>
      <c r="L210" s="214">
        <v>3418</v>
      </c>
      <c r="M210" s="214">
        <v>254</v>
      </c>
      <c r="N210" s="214">
        <v>233</v>
      </c>
      <c r="O210" s="214">
        <v>2417</v>
      </c>
      <c r="P210" s="215"/>
      <c r="Q210" s="214">
        <v>446</v>
      </c>
      <c r="R210" s="214">
        <v>2358</v>
      </c>
      <c r="S210" s="214">
        <v>879</v>
      </c>
      <c r="T210" s="214">
        <v>372</v>
      </c>
      <c r="U210" s="214">
        <v>204</v>
      </c>
      <c r="V210" s="214">
        <v>632</v>
      </c>
      <c r="W210" s="214">
        <v>356</v>
      </c>
      <c r="X210" s="214">
        <v>391</v>
      </c>
      <c r="Y210" s="214">
        <v>399</v>
      </c>
      <c r="Z210" s="214">
        <v>886</v>
      </c>
      <c r="AA210" s="214">
        <v>346</v>
      </c>
      <c r="AB210" s="214">
        <v>1453</v>
      </c>
      <c r="AC210" s="214">
        <v>0</v>
      </c>
      <c r="AD210" s="214">
        <v>726</v>
      </c>
      <c r="AE210" s="214">
        <v>1389</v>
      </c>
      <c r="AF210" s="214">
        <v>1247</v>
      </c>
      <c r="AG210" s="214">
        <v>1563</v>
      </c>
      <c r="AH210" s="214">
        <v>253</v>
      </c>
      <c r="AI210" s="214">
        <v>386</v>
      </c>
      <c r="AJ210" s="214">
        <v>684</v>
      </c>
      <c r="AK210" s="214">
        <v>510</v>
      </c>
      <c r="AL210" s="214">
        <v>926</v>
      </c>
      <c r="AM210" s="214">
        <v>254</v>
      </c>
      <c r="AN210" s="214">
        <v>1182</v>
      </c>
      <c r="AO210" s="214">
        <v>632</v>
      </c>
      <c r="AP210" s="214">
        <v>914</v>
      </c>
      <c r="AQ210" s="214">
        <v>233</v>
      </c>
      <c r="AR210" s="214">
        <v>254</v>
      </c>
      <c r="AS210" s="214">
        <v>1198</v>
      </c>
      <c r="AT210" s="214">
        <v>432</v>
      </c>
      <c r="AU210" s="214">
        <v>136</v>
      </c>
      <c r="AV210" s="214">
        <v>693</v>
      </c>
      <c r="AW210" s="8">
        <v>210</v>
      </c>
    </row>
    <row r="211" spans="1:49" ht="15" x14ac:dyDescent="0.25">
      <c r="A211" s="210" t="s">
        <v>112</v>
      </c>
      <c r="B211" s="2">
        <v>27111</v>
      </c>
      <c r="C211" s="2">
        <v>1404</v>
      </c>
      <c r="D211" s="2">
        <v>1288</v>
      </c>
      <c r="E211" s="2">
        <v>776</v>
      </c>
      <c r="F211" s="2">
        <v>1709</v>
      </c>
      <c r="G211" s="2">
        <v>1757</v>
      </c>
      <c r="H211" s="2">
        <v>4031</v>
      </c>
      <c r="I211" s="2">
        <v>3563</v>
      </c>
      <c r="J211" s="2">
        <v>2499</v>
      </c>
      <c r="K211" s="2">
        <v>2692</v>
      </c>
      <c r="L211" s="2">
        <v>3681</v>
      </c>
      <c r="M211" s="2">
        <v>313</v>
      </c>
      <c r="N211" s="2">
        <v>326</v>
      </c>
      <c r="O211" s="2">
        <v>3072</v>
      </c>
      <c r="P211" s="2"/>
      <c r="Q211" s="2">
        <v>435</v>
      </c>
      <c r="R211" s="2">
        <v>2746</v>
      </c>
      <c r="S211" s="2">
        <v>1180</v>
      </c>
      <c r="T211" s="2">
        <v>465</v>
      </c>
      <c r="U211" s="2">
        <v>241</v>
      </c>
      <c r="V211" s="2">
        <v>776</v>
      </c>
      <c r="W211" s="2">
        <v>377</v>
      </c>
      <c r="X211" s="2">
        <v>444</v>
      </c>
      <c r="Y211" s="2">
        <v>553</v>
      </c>
      <c r="Z211" s="2">
        <v>1008</v>
      </c>
      <c r="AA211" s="2">
        <v>448</v>
      </c>
      <c r="AB211" s="2">
        <v>1371</v>
      </c>
      <c r="AC211" s="2">
        <v>0</v>
      </c>
      <c r="AD211" s="2">
        <v>872</v>
      </c>
      <c r="AE211" s="2">
        <v>1709</v>
      </c>
      <c r="AF211" s="2">
        <v>1304</v>
      </c>
      <c r="AG211" s="2">
        <v>2034</v>
      </c>
      <c r="AH211" s="2">
        <v>290</v>
      </c>
      <c r="AI211" s="2">
        <v>438</v>
      </c>
      <c r="AJ211" s="2">
        <v>850</v>
      </c>
      <c r="AK211" s="2">
        <v>593</v>
      </c>
      <c r="AL211" s="2">
        <v>1186</v>
      </c>
      <c r="AM211" s="2">
        <v>313</v>
      </c>
      <c r="AN211" s="2">
        <v>1515</v>
      </c>
      <c r="AO211" s="2">
        <v>782</v>
      </c>
      <c r="AP211" s="2">
        <v>1288</v>
      </c>
      <c r="AQ211" s="2">
        <v>326</v>
      </c>
      <c r="AR211" s="2">
        <v>367</v>
      </c>
      <c r="AS211" s="2">
        <v>1506</v>
      </c>
      <c r="AT211" s="2">
        <v>644</v>
      </c>
      <c r="AU211" s="2">
        <v>186</v>
      </c>
      <c r="AV211" s="2">
        <v>864</v>
      </c>
      <c r="AW211" s="8">
        <v>211</v>
      </c>
    </row>
    <row r="212" spans="1:49" ht="15" x14ac:dyDescent="0.25">
      <c r="A212" s="210" t="s">
        <v>113</v>
      </c>
      <c r="B212" s="2">
        <v>27982</v>
      </c>
      <c r="C212" s="2">
        <v>1504</v>
      </c>
      <c r="D212" s="2">
        <v>1339</v>
      </c>
      <c r="E212" s="2">
        <v>791</v>
      </c>
      <c r="F212" s="2">
        <v>1858</v>
      </c>
      <c r="G212" s="2">
        <v>1823</v>
      </c>
      <c r="H212" s="2">
        <v>4045</v>
      </c>
      <c r="I212" s="2">
        <v>3724</v>
      </c>
      <c r="J212" s="2">
        <v>2580</v>
      </c>
      <c r="K212" s="2">
        <v>2716</v>
      </c>
      <c r="L212" s="2">
        <v>3585</v>
      </c>
      <c r="M212" s="2">
        <v>326</v>
      </c>
      <c r="N212" s="2">
        <v>327</v>
      </c>
      <c r="O212" s="2">
        <v>3364</v>
      </c>
      <c r="P212" s="2"/>
      <c r="Q212" s="2">
        <v>402</v>
      </c>
      <c r="R212" s="2">
        <v>2732</v>
      </c>
      <c r="S212" s="2">
        <v>1212</v>
      </c>
      <c r="T212" s="2">
        <v>525</v>
      </c>
      <c r="U212" s="2">
        <v>232</v>
      </c>
      <c r="V212" s="2">
        <v>791</v>
      </c>
      <c r="W212" s="2">
        <v>418</v>
      </c>
      <c r="X212" s="2">
        <v>466</v>
      </c>
      <c r="Y212" s="2">
        <v>555</v>
      </c>
      <c r="Z212" s="2">
        <v>941</v>
      </c>
      <c r="AA212" s="2">
        <v>495</v>
      </c>
      <c r="AB212" s="2">
        <v>1344</v>
      </c>
      <c r="AC212" s="2">
        <v>0</v>
      </c>
      <c r="AD212" s="2">
        <v>809</v>
      </c>
      <c r="AE212" s="2">
        <v>1858</v>
      </c>
      <c r="AF212" s="2">
        <v>1382</v>
      </c>
      <c r="AG212" s="2">
        <v>2055</v>
      </c>
      <c r="AH212" s="2">
        <v>317</v>
      </c>
      <c r="AI212" s="2">
        <v>519</v>
      </c>
      <c r="AJ212" s="2">
        <v>911</v>
      </c>
      <c r="AK212" s="2">
        <v>646</v>
      </c>
      <c r="AL212" s="2">
        <v>1179</v>
      </c>
      <c r="AM212" s="2">
        <v>326</v>
      </c>
      <c r="AN212" s="2">
        <v>1734</v>
      </c>
      <c r="AO212" s="2">
        <v>769</v>
      </c>
      <c r="AP212" s="2">
        <v>1339</v>
      </c>
      <c r="AQ212" s="2">
        <v>327</v>
      </c>
      <c r="AR212" s="2">
        <v>392</v>
      </c>
      <c r="AS212" s="2">
        <v>1537</v>
      </c>
      <c r="AT212" s="2">
        <v>782</v>
      </c>
      <c r="AU212" s="2">
        <v>206</v>
      </c>
      <c r="AV212" s="2">
        <v>781</v>
      </c>
      <c r="AW212" s="8">
        <v>212</v>
      </c>
    </row>
    <row r="213" spans="1:49" ht="15" x14ac:dyDescent="0.25">
      <c r="A213" s="210" t="s">
        <v>114</v>
      </c>
      <c r="B213" s="2">
        <v>29765</v>
      </c>
      <c r="C213" s="2">
        <v>1528</v>
      </c>
      <c r="D213" s="2">
        <v>1317</v>
      </c>
      <c r="E213" s="2">
        <v>982</v>
      </c>
      <c r="F213" s="2">
        <v>1795</v>
      </c>
      <c r="G213" s="2">
        <v>1868</v>
      </c>
      <c r="H213" s="2">
        <v>4415</v>
      </c>
      <c r="I213" s="2">
        <v>4756</v>
      </c>
      <c r="J213" s="2">
        <v>2628</v>
      </c>
      <c r="K213" s="2">
        <v>2612</v>
      </c>
      <c r="L213" s="2">
        <v>3723</v>
      </c>
      <c r="M213" s="2">
        <v>363</v>
      </c>
      <c r="N213" s="2">
        <v>320</v>
      </c>
      <c r="O213" s="2">
        <v>3458</v>
      </c>
      <c r="P213" s="2"/>
      <c r="Q213" s="2">
        <v>847</v>
      </c>
      <c r="R213" s="2">
        <v>2640</v>
      </c>
      <c r="S213" s="2">
        <v>1209</v>
      </c>
      <c r="T213" s="2">
        <v>553</v>
      </c>
      <c r="U213" s="2">
        <v>224</v>
      </c>
      <c r="V213" s="2">
        <v>982</v>
      </c>
      <c r="W213" s="2">
        <v>568</v>
      </c>
      <c r="X213" s="2">
        <v>440</v>
      </c>
      <c r="Y213" s="2">
        <v>674</v>
      </c>
      <c r="Z213" s="2">
        <v>878</v>
      </c>
      <c r="AA213" s="2">
        <v>478</v>
      </c>
      <c r="AB213" s="2">
        <v>1626</v>
      </c>
      <c r="AC213" s="2">
        <v>0</v>
      </c>
      <c r="AD213" s="2">
        <v>833</v>
      </c>
      <c r="AE213" s="2">
        <v>1795</v>
      </c>
      <c r="AF213" s="2">
        <v>2184</v>
      </c>
      <c r="AG213" s="2">
        <v>2075</v>
      </c>
      <c r="AH213" s="2">
        <v>391</v>
      </c>
      <c r="AI213" s="2">
        <v>433</v>
      </c>
      <c r="AJ213" s="2">
        <v>928</v>
      </c>
      <c r="AK213" s="2">
        <v>672</v>
      </c>
      <c r="AL213" s="2">
        <v>1140</v>
      </c>
      <c r="AM213" s="2">
        <v>363</v>
      </c>
      <c r="AN213" s="2">
        <v>1681</v>
      </c>
      <c r="AO213" s="2">
        <v>804</v>
      </c>
      <c r="AP213" s="2">
        <v>1317</v>
      </c>
      <c r="AQ213" s="2">
        <v>320</v>
      </c>
      <c r="AR213" s="2">
        <v>416</v>
      </c>
      <c r="AS213" s="2">
        <v>1472</v>
      </c>
      <c r="AT213" s="2">
        <v>811</v>
      </c>
      <c r="AU213" s="2">
        <v>225</v>
      </c>
      <c r="AV213" s="2">
        <v>786</v>
      </c>
      <c r="AW213" s="8">
        <v>213</v>
      </c>
    </row>
    <row r="214" spans="1:49" ht="15" x14ac:dyDescent="0.25">
      <c r="A214" s="210" t="s">
        <v>115</v>
      </c>
      <c r="B214" s="2">
        <v>31404</v>
      </c>
      <c r="C214" s="2">
        <v>1379</v>
      </c>
      <c r="D214" s="2">
        <v>888</v>
      </c>
      <c r="E214" s="2">
        <v>760</v>
      </c>
      <c r="F214" s="2">
        <v>1704</v>
      </c>
      <c r="G214" s="2">
        <v>1681</v>
      </c>
      <c r="H214" s="2">
        <v>4672</v>
      </c>
      <c r="I214" s="2">
        <v>6994</v>
      </c>
      <c r="J214" s="2">
        <v>2007</v>
      </c>
      <c r="K214" s="2">
        <v>2413</v>
      </c>
      <c r="L214" s="2">
        <v>5228</v>
      </c>
      <c r="M214" s="2">
        <v>285</v>
      </c>
      <c r="N214" s="2">
        <v>297</v>
      </c>
      <c r="O214" s="2">
        <v>3096</v>
      </c>
      <c r="P214" s="2"/>
      <c r="Q214" s="2">
        <v>1868</v>
      </c>
      <c r="R214" s="2">
        <v>2071</v>
      </c>
      <c r="S214" s="2">
        <v>883</v>
      </c>
      <c r="T214" s="2">
        <v>446</v>
      </c>
      <c r="U214" s="2">
        <v>175</v>
      </c>
      <c r="V214" s="2">
        <v>760</v>
      </c>
      <c r="W214" s="2">
        <v>998</v>
      </c>
      <c r="X214" s="2">
        <v>469</v>
      </c>
      <c r="Y214" s="2">
        <v>565</v>
      </c>
      <c r="Z214" s="2">
        <v>710</v>
      </c>
      <c r="AA214" s="2">
        <v>376</v>
      </c>
      <c r="AB214" s="2">
        <v>3349</v>
      </c>
      <c r="AC214" s="2">
        <v>0</v>
      </c>
      <c r="AD214" s="2">
        <v>701</v>
      </c>
      <c r="AE214" s="2">
        <v>1704</v>
      </c>
      <c r="AF214" s="2">
        <v>4729</v>
      </c>
      <c r="AG214" s="2">
        <v>1561</v>
      </c>
      <c r="AH214" s="2">
        <v>352</v>
      </c>
      <c r="AI214" s="2">
        <v>462</v>
      </c>
      <c r="AJ214" s="2">
        <v>733</v>
      </c>
      <c r="AK214" s="2">
        <v>573</v>
      </c>
      <c r="AL214" s="2">
        <v>1154</v>
      </c>
      <c r="AM214" s="2">
        <v>285</v>
      </c>
      <c r="AN214" s="2">
        <v>1215</v>
      </c>
      <c r="AO214" s="2">
        <v>753</v>
      </c>
      <c r="AP214" s="2">
        <v>888</v>
      </c>
      <c r="AQ214" s="2">
        <v>297</v>
      </c>
      <c r="AR214" s="2">
        <v>337</v>
      </c>
      <c r="AS214" s="2">
        <v>1259</v>
      </c>
      <c r="AT214" s="2">
        <v>805</v>
      </c>
      <c r="AU214" s="2">
        <v>219</v>
      </c>
      <c r="AV214" s="2">
        <v>707</v>
      </c>
      <c r="AW214" s="8">
        <v>214</v>
      </c>
    </row>
    <row r="215" spans="1:49" ht="15" x14ac:dyDescent="0.25">
      <c r="A215" s="210" t="s">
        <v>116</v>
      </c>
      <c r="B215" s="2">
        <v>29937</v>
      </c>
      <c r="C215" s="2">
        <v>1333</v>
      </c>
      <c r="D215" s="2">
        <v>893</v>
      </c>
      <c r="E215" s="2">
        <v>757</v>
      </c>
      <c r="F215" s="2">
        <v>1543</v>
      </c>
      <c r="G215" s="2">
        <v>1665</v>
      </c>
      <c r="H215" s="2">
        <v>4698</v>
      </c>
      <c r="I215" s="2">
        <v>5082</v>
      </c>
      <c r="J215" s="2">
        <v>2388</v>
      </c>
      <c r="K215" s="2">
        <v>2445</v>
      </c>
      <c r="L215" s="2">
        <v>5523</v>
      </c>
      <c r="M215" s="2">
        <v>318</v>
      </c>
      <c r="N215" s="2">
        <v>328</v>
      </c>
      <c r="O215" s="2">
        <v>2964</v>
      </c>
      <c r="P215" s="2"/>
      <c r="Q215" s="2">
        <v>1461</v>
      </c>
      <c r="R215" s="2">
        <v>2363</v>
      </c>
      <c r="S215" s="2">
        <v>913</v>
      </c>
      <c r="T215" s="2">
        <v>416</v>
      </c>
      <c r="U215" s="2">
        <v>207</v>
      </c>
      <c r="V215" s="2">
        <v>757</v>
      </c>
      <c r="W215" s="2">
        <v>661</v>
      </c>
      <c r="X215" s="2">
        <v>463</v>
      </c>
      <c r="Y215" s="2">
        <v>407</v>
      </c>
      <c r="Z215" s="2">
        <v>732</v>
      </c>
      <c r="AA215" s="2">
        <v>323</v>
      </c>
      <c r="AB215" s="2">
        <v>3634</v>
      </c>
      <c r="AC215" s="2">
        <v>0</v>
      </c>
      <c r="AD215" s="2">
        <v>838</v>
      </c>
      <c r="AE215" s="2">
        <v>1543</v>
      </c>
      <c r="AF215" s="2">
        <v>3193</v>
      </c>
      <c r="AG215" s="2">
        <v>1972</v>
      </c>
      <c r="AH215" s="2">
        <v>296</v>
      </c>
      <c r="AI215" s="2">
        <v>436</v>
      </c>
      <c r="AJ215" s="2">
        <v>874</v>
      </c>
      <c r="AK215" s="2">
        <v>553</v>
      </c>
      <c r="AL215" s="2">
        <v>1130</v>
      </c>
      <c r="AM215" s="2">
        <v>318</v>
      </c>
      <c r="AN215" s="2">
        <v>1390</v>
      </c>
      <c r="AO215" s="2">
        <v>668</v>
      </c>
      <c r="AP215" s="2">
        <v>893</v>
      </c>
      <c r="AQ215" s="2">
        <v>328</v>
      </c>
      <c r="AR215" s="2">
        <v>317</v>
      </c>
      <c r="AS215" s="2">
        <v>1315</v>
      </c>
      <c r="AT215" s="2">
        <v>620</v>
      </c>
      <c r="AU215" s="2">
        <v>195</v>
      </c>
      <c r="AV215" s="2">
        <v>721</v>
      </c>
      <c r="AW215" s="8">
        <v>215</v>
      </c>
    </row>
    <row r="216" spans="1:49" ht="15" x14ac:dyDescent="0.25">
      <c r="A216" s="210" t="s">
        <v>117</v>
      </c>
      <c r="B216" s="2">
        <v>30854</v>
      </c>
      <c r="C216" s="2">
        <v>1459</v>
      </c>
      <c r="D216" s="2">
        <v>966</v>
      </c>
      <c r="E216" s="2">
        <v>742</v>
      </c>
      <c r="F216" s="2">
        <v>1735</v>
      </c>
      <c r="G216" s="2">
        <v>1837</v>
      </c>
      <c r="H216" s="2">
        <v>4872</v>
      </c>
      <c r="I216" s="2">
        <v>4670</v>
      </c>
      <c r="J216" s="2">
        <v>2553</v>
      </c>
      <c r="K216" s="2">
        <v>2919</v>
      </c>
      <c r="L216" s="2">
        <v>5395</v>
      </c>
      <c r="M216" s="2">
        <v>336</v>
      </c>
      <c r="N216" s="2">
        <v>315</v>
      </c>
      <c r="O216" s="2">
        <v>3055</v>
      </c>
      <c r="P216" s="2"/>
      <c r="Q216" s="2">
        <v>1056</v>
      </c>
      <c r="R216" s="2">
        <v>2967</v>
      </c>
      <c r="S216" s="2">
        <v>1058</v>
      </c>
      <c r="T216" s="2">
        <v>426</v>
      </c>
      <c r="U216" s="2">
        <v>254</v>
      </c>
      <c r="V216" s="2">
        <v>742</v>
      </c>
      <c r="W216" s="2">
        <v>586</v>
      </c>
      <c r="X216" s="2">
        <v>516</v>
      </c>
      <c r="Y216" s="2">
        <v>460</v>
      </c>
      <c r="Z216" s="2">
        <v>861</v>
      </c>
      <c r="AA216" s="2">
        <v>359</v>
      </c>
      <c r="AB216" s="2">
        <v>3221</v>
      </c>
      <c r="AC216" s="2">
        <v>0</v>
      </c>
      <c r="AD216" s="2">
        <v>990</v>
      </c>
      <c r="AE216" s="2">
        <v>1735</v>
      </c>
      <c r="AF216" s="2">
        <v>2603</v>
      </c>
      <c r="AG216" s="2">
        <v>2127</v>
      </c>
      <c r="AH216" s="2">
        <v>323</v>
      </c>
      <c r="AI216" s="2">
        <v>454</v>
      </c>
      <c r="AJ216" s="2">
        <v>849</v>
      </c>
      <c r="AK216" s="2">
        <v>607</v>
      </c>
      <c r="AL216" s="2">
        <v>1275</v>
      </c>
      <c r="AM216" s="2">
        <v>336</v>
      </c>
      <c r="AN216" s="2">
        <v>1411</v>
      </c>
      <c r="AO216" s="2">
        <v>727</v>
      </c>
      <c r="AP216" s="2">
        <v>966</v>
      </c>
      <c r="AQ216" s="2">
        <v>315</v>
      </c>
      <c r="AR216" s="2">
        <v>336</v>
      </c>
      <c r="AS216" s="2">
        <v>1644</v>
      </c>
      <c r="AT216" s="2">
        <v>593</v>
      </c>
      <c r="AU216" s="2">
        <v>198</v>
      </c>
      <c r="AV216" s="2">
        <v>859</v>
      </c>
      <c r="AW216" s="8">
        <v>216</v>
      </c>
    </row>
    <row r="217" spans="1:49" ht="15" x14ac:dyDescent="0.25">
      <c r="A217" s="210" t="s">
        <v>118</v>
      </c>
      <c r="B217" s="2">
        <v>33599</v>
      </c>
      <c r="C217" s="2">
        <v>1719</v>
      </c>
      <c r="D217" s="2">
        <v>1374</v>
      </c>
      <c r="E217" s="2">
        <v>874</v>
      </c>
      <c r="F217" s="2">
        <v>2041</v>
      </c>
      <c r="G217" s="2">
        <v>2193</v>
      </c>
      <c r="H217" s="2">
        <v>5091</v>
      </c>
      <c r="I217" s="2">
        <v>4669</v>
      </c>
      <c r="J217" s="2">
        <v>2816</v>
      </c>
      <c r="K217" s="2">
        <v>3280</v>
      </c>
      <c r="L217" s="2">
        <v>5301</v>
      </c>
      <c r="M217" s="2">
        <v>353</v>
      </c>
      <c r="N217" s="2">
        <v>362</v>
      </c>
      <c r="O217" s="2">
        <v>3526</v>
      </c>
      <c r="P217" s="2"/>
      <c r="Q217" s="2">
        <v>814</v>
      </c>
      <c r="R217" s="2">
        <v>3328</v>
      </c>
      <c r="S217" s="2">
        <v>1269</v>
      </c>
      <c r="T217" s="2">
        <v>530</v>
      </c>
      <c r="U217" s="2">
        <v>282</v>
      </c>
      <c r="V217" s="2">
        <v>874</v>
      </c>
      <c r="W217" s="2">
        <v>525</v>
      </c>
      <c r="X217" s="2">
        <v>579</v>
      </c>
      <c r="Y217" s="2">
        <v>556</v>
      </c>
      <c r="Z217" s="2">
        <v>1107</v>
      </c>
      <c r="AA217" s="2">
        <v>475</v>
      </c>
      <c r="AB217" s="2">
        <v>2589</v>
      </c>
      <c r="AC217" s="2">
        <v>0</v>
      </c>
      <c r="AD217" s="2">
        <v>1204</v>
      </c>
      <c r="AE217" s="2">
        <v>2041</v>
      </c>
      <c r="AF217" s="2">
        <v>2071</v>
      </c>
      <c r="AG217" s="2">
        <v>2286</v>
      </c>
      <c r="AH217" s="2">
        <v>412</v>
      </c>
      <c r="AI217" s="2">
        <v>526</v>
      </c>
      <c r="AJ217" s="2">
        <v>949</v>
      </c>
      <c r="AK217" s="2">
        <v>727</v>
      </c>
      <c r="AL217" s="2">
        <v>1397</v>
      </c>
      <c r="AM217" s="2">
        <v>353</v>
      </c>
      <c r="AN217" s="2">
        <v>1732</v>
      </c>
      <c r="AO217" s="2">
        <v>948</v>
      </c>
      <c r="AP217" s="2">
        <v>1374</v>
      </c>
      <c r="AQ217" s="2">
        <v>362</v>
      </c>
      <c r="AR217" s="2">
        <v>413</v>
      </c>
      <c r="AS217" s="2">
        <v>1883</v>
      </c>
      <c r="AT217" s="2">
        <v>707</v>
      </c>
      <c r="AU217" s="2">
        <v>207</v>
      </c>
      <c r="AV217" s="2">
        <v>1079</v>
      </c>
      <c r="AW217" s="8">
        <v>217</v>
      </c>
    </row>
    <row r="218" spans="1:49" ht="15" x14ac:dyDescent="0.25">
      <c r="A218" s="210" t="s">
        <v>119</v>
      </c>
      <c r="B218" s="2">
        <v>41666</v>
      </c>
      <c r="C218" s="2">
        <v>2291</v>
      </c>
      <c r="D218" s="2">
        <v>1934</v>
      </c>
      <c r="E218" s="2">
        <v>1241</v>
      </c>
      <c r="F218" s="2">
        <v>2704</v>
      </c>
      <c r="G218" s="2">
        <v>2748</v>
      </c>
      <c r="H218" s="2">
        <v>5918</v>
      </c>
      <c r="I218" s="2">
        <v>5604</v>
      </c>
      <c r="J218" s="2">
        <v>3754</v>
      </c>
      <c r="K218" s="2">
        <v>4059</v>
      </c>
      <c r="L218" s="2">
        <v>5841</v>
      </c>
      <c r="M218" s="2">
        <v>469</v>
      </c>
      <c r="N218" s="2">
        <v>383</v>
      </c>
      <c r="O218" s="2">
        <v>4720</v>
      </c>
      <c r="P218" s="2"/>
      <c r="Q218" s="2">
        <v>786</v>
      </c>
      <c r="R218" s="2">
        <v>3939</v>
      </c>
      <c r="S218" s="2">
        <v>1678</v>
      </c>
      <c r="T218" s="2">
        <v>806</v>
      </c>
      <c r="U218" s="2">
        <v>404</v>
      </c>
      <c r="V218" s="2">
        <v>1241</v>
      </c>
      <c r="W218" s="2">
        <v>668</v>
      </c>
      <c r="X218" s="2">
        <v>720</v>
      </c>
      <c r="Y218" s="2">
        <v>788</v>
      </c>
      <c r="Z218" s="2">
        <v>1462</v>
      </c>
      <c r="AA218" s="2">
        <v>544</v>
      </c>
      <c r="AB218" s="2">
        <v>2376</v>
      </c>
      <c r="AC218" s="2">
        <v>0</v>
      </c>
      <c r="AD218" s="2">
        <v>1374</v>
      </c>
      <c r="AE218" s="2">
        <v>2704</v>
      </c>
      <c r="AF218" s="2">
        <v>2286</v>
      </c>
      <c r="AG218" s="2">
        <v>2948</v>
      </c>
      <c r="AH218" s="2">
        <v>490</v>
      </c>
      <c r="AI218" s="2">
        <v>715</v>
      </c>
      <c r="AJ218" s="2">
        <v>1193</v>
      </c>
      <c r="AK218" s="2">
        <v>962</v>
      </c>
      <c r="AL218" s="2">
        <v>1818</v>
      </c>
      <c r="AM218" s="2">
        <v>469</v>
      </c>
      <c r="AN218" s="2">
        <v>2374</v>
      </c>
      <c r="AO218" s="2">
        <v>1195</v>
      </c>
      <c r="AP218" s="2">
        <v>1934</v>
      </c>
      <c r="AQ218" s="2">
        <v>383</v>
      </c>
      <c r="AR218" s="2">
        <v>609</v>
      </c>
      <c r="AS218" s="2">
        <v>2241</v>
      </c>
      <c r="AT218" s="2">
        <v>970</v>
      </c>
      <c r="AU218" s="2">
        <v>301</v>
      </c>
      <c r="AV218" s="2">
        <v>1288</v>
      </c>
      <c r="AW218" s="8">
        <v>218</v>
      </c>
    </row>
    <row r="219" spans="1:49" ht="15" x14ac:dyDescent="0.25">
      <c r="A219" s="210" t="s">
        <v>120</v>
      </c>
      <c r="B219" s="2">
        <v>44390</v>
      </c>
      <c r="C219" s="2">
        <v>2464</v>
      </c>
      <c r="D219" s="2">
        <v>2167</v>
      </c>
      <c r="E219" s="2">
        <v>1452</v>
      </c>
      <c r="F219" s="2">
        <v>2891</v>
      </c>
      <c r="G219" s="2">
        <v>2738</v>
      </c>
      <c r="H219" s="2">
        <v>6187</v>
      </c>
      <c r="I219" s="2">
        <v>6364</v>
      </c>
      <c r="J219" s="2">
        <v>3914</v>
      </c>
      <c r="K219" s="2">
        <v>4213</v>
      </c>
      <c r="L219" s="2">
        <v>6056</v>
      </c>
      <c r="M219" s="2">
        <v>471</v>
      </c>
      <c r="N219" s="2">
        <v>419</v>
      </c>
      <c r="O219" s="2">
        <v>5054</v>
      </c>
      <c r="P219" s="2"/>
      <c r="Q219" s="2">
        <v>807</v>
      </c>
      <c r="R219" s="2">
        <v>4013</v>
      </c>
      <c r="S219" s="2">
        <v>1802</v>
      </c>
      <c r="T219" s="2">
        <v>888</v>
      </c>
      <c r="U219" s="2">
        <v>397</v>
      </c>
      <c r="V219" s="2">
        <v>1452</v>
      </c>
      <c r="W219" s="2">
        <v>734</v>
      </c>
      <c r="X219" s="2">
        <v>814</v>
      </c>
      <c r="Y219" s="2">
        <v>939</v>
      </c>
      <c r="Z219" s="2">
        <v>1409</v>
      </c>
      <c r="AA219" s="2">
        <v>660</v>
      </c>
      <c r="AB219" s="2">
        <v>2625</v>
      </c>
      <c r="AC219" s="2">
        <v>0</v>
      </c>
      <c r="AD219" s="2">
        <v>1252</v>
      </c>
      <c r="AE219" s="2">
        <v>2891</v>
      </c>
      <c r="AF219" s="2">
        <v>2564</v>
      </c>
      <c r="AG219" s="2">
        <v>3026</v>
      </c>
      <c r="AH219" s="2">
        <v>579</v>
      </c>
      <c r="AI219" s="2">
        <v>750</v>
      </c>
      <c r="AJ219" s="2">
        <v>1367</v>
      </c>
      <c r="AK219" s="2">
        <v>1002</v>
      </c>
      <c r="AL219" s="2">
        <v>1854</v>
      </c>
      <c r="AM219" s="2">
        <v>471</v>
      </c>
      <c r="AN219" s="2">
        <v>2518</v>
      </c>
      <c r="AO219" s="2">
        <v>1246</v>
      </c>
      <c r="AP219" s="2">
        <v>2167</v>
      </c>
      <c r="AQ219" s="2">
        <v>419</v>
      </c>
      <c r="AR219" s="2">
        <v>648</v>
      </c>
      <c r="AS219" s="2">
        <v>2359</v>
      </c>
      <c r="AT219" s="2">
        <v>1089</v>
      </c>
      <c r="AU219" s="2">
        <v>376</v>
      </c>
      <c r="AV219" s="2">
        <v>1272</v>
      </c>
      <c r="AW219" s="8">
        <v>219</v>
      </c>
    </row>
    <row r="220" spans="1:49" ht="15" x14ac:dyDescent="0.25">
      <c r="A220" s="210" t="s">
        <v>121</v>
      </c>
      <c r="B220" s="2">
        <v>40828</v>
      </c>
      <c r="C220" s="2">
        <v>2255</v>
      </c>
      <c r="D220" s="2">
        <v>1958</v>
      </c>
      <c r="E220" s="2">
        <v>1392</v>
      </c>
      <c r="F220" s="2">
        <v>2801</v>
      </c>
      <c r="G220" s="2">
        <v>2492</v>
      </c>
      <c r="H220" s="2">
        <v>5494</v>
      </c>
      <c r="I220" s="2">
        <v>6123</v>
      </c>
      <c r="J220" s="2">
        <v>3718</v>
      </c>
      <c r="K220" s="2">
        <v>3701</v>
      </c>
      <c r="L220" s="2">
        <v>5410</v>
      </c>
      <c r="M220" s="2">
        <v>428</v>
      </c>
      <c r="N220" s="2">
        <v>401</v>
      </c>
      <c r="O220" s="2">
        <v>4655</v>
      </c>
      <c r="P220" s="2"/>
      <c r="Q220" s="2">
        <v>790</v>
      </c>
      <c r="R220" s="2">
        <v>3429</v>
      </c>
      <c r="S220" s="2">
        <v>1695</v>
      </c>
      <c r="T220" s="2">
        <v>891</v>
      </c>
      <c r="U220" s="2">
        <v>386</v>
      </c>
      <c r="V220" s="2">
        <v>1392</v>
      </c>
      <c r="W220" s="2">
        <v>737</v>
      </c>
      <c r="X220" s="2">
        <v>683</v>
      </c>
      <c r="Y220" s="2">
        <v>956</v>
      </c>
      <c r="Z220" s="2">
        <v>1229</v>
      </c>
      <c r="AA220" s="2">
        <v>621</v>
      </c>
      <c r="AB220" s="2">
        <v>2415</v>
      </c>
      <c r="AC220" s="2">
        <v>0</v>
      </c>
      <c r="AD220" s="2">
        <v>1110</v>
      </c>
      <c r="AE220" s="2">
        <v>2801</v>
      </c>
      <c r="AF220" s="2">
        <v>2331</v>
      </c>
      <c r="AG220" s="2">
        <v>2827</v>
      </c>
      <c r="AH220" s="2">
        <v>586</v>
      </c>
      <c r="AI220" s="2">
        <v>637</v>
      </c>
      <c r="AJ220" s="2">
        <v>1275</v>
      </c>
      <c r="AK220" s="2">
        <v>919</v>
      </c>
      <c r="AL220" s="2">
        <v>1603</v>
      </c>
      <c r="AM220" s="2">
        <v>428</v>
      </c>
      <c r="AN220" s="2">
        <v>2223</v>
      </c>
      <c r="AO220" s="2">
        <v>1246</v>
      </c>
      <c r="AP220" s="2">
        <v>1958</v>
      </c>
      <c r="AQ220" s="2">
        <v>401</v>
      </c>
      <c r="AR220" s="2">
        <v>653</v>
      </c>
      <c r="AS220" s="2">
        <v>2098</v>
      </c>
      <c r="AT220" s="2">
        <v>996</v>
      </c>
      <c r="AU220" s="2">
        <v>383</v>
      </c>
      <c r="AV220" s="2">
        <v>1129</v>
      </c>
      <c r="AW220" s="8">
        <v>220</v>
      </c>
    </row>
    <row r="221" spans="1:49" ht="15" x14ac:dyDescent="0.25">
      <c r="A221" s="210" t="s">
        <v>122</v>
      </c>
      <c r="B221" s="2">
        <v>36959</v>
      </c>
      <c r="C221" s="2">
        <v>2193</v>
      </c>
      <c r="D221" s="2">
        <v>1808</v>
      </c>
      <c r="E221" s="2">
        <v>1380</v>
      </c>
      <c r="F221" s="2">
        <v>2394</v>
      </c>
      <c r="G221" s="2">
        <v>2243</v>
      </c>
      <c r="H221" s="2">
        <v>5103</v>
      </c>
      <c r="I221" s="2">
        <v>5292</v>
      </c>
      <c r="J221" s="2">
        <v>3487</v>
      </c>
      <c r="K221" s="2">
        <v>3193</v>
      </c>
      <c r="L221" s="2">
        <v>4602</v>
      </c>
      <c r="M221" s="2">
        <v>456</v>
      </c>
      <c r="N221" s="2">
        <v>374</v>
      </c>
      <c r="O221" s="2">
        <v>4434</v>
      </c>
      <c r="P221" s="2"/>
      <c r="Q221" s="2">
        <v>702</v>
      </c>
      <c r="R221" s="2">
        <v>3176</v>
      </c>
      <c r="S221" s="2">
        <v>1562</v>
      </c>
      <c r="T221" s="2">
        <v>856</v>
      </c>
      <c r="U221" s="2">
        <v>332</v>
      </c>
      <c r="V221" s="2">
        <v>1380</v>
      </c>
      <c r="W221" s="2">
        <v>661</v>
      </c>
      <c r="X221" s="2">
        <v>632</v>
      </c>
      <c r="Y221" s="2">
        <v>848</v>
      </c>
      <c r="Z221" s="2">
        <v>1077</v>
      </c>
      <c r="AA221" s="2">
        <v>532</v>
      </c>
      <c r="AB221" s="2">
        <v>1984</v>
      </c>
      <c r="AC221" s="2">
        <v>0</v>
      </c>
      <c r="AD221" s="2">
        <v>997</v>
      </c>
      <c r="AE221" s="2">
        <v>2394</v>
      </c>
      <c r="AF221" s="2">
        <v>1963</v>
      </c>
      <c r="AG221" s="2">
        <v>2631</v>
      </c>
      <c r="AH221" s="2">
        <v>505</v>
      </c>
      <c r="AI221" s="2">
        <v>625</v>
      </c>
      <c r="AJ221" s="2">
        <v>1225</v>
      </c>
      <c r="AK221" s="2">
        <v>909</v>
      </c>
      <c r="AL221" s="2">
        <v>1354</v>
      </c>
      <c r="AM221" s="2">
        <v>456</v>
      </c>
      <c r="AN221" s="2">
        <v>2211</v>
      </c>
      <c r="AO221" s="2">
        <v>1124</v>
      </c>
      <c r="AP221" s="2">
        <v>1808</v>
      </c>
      <c r="AQ221" s="2">
        <v>374</v>
      </c>
      <c r="AR221" s="2">
        <v>652</v>
      </c>
      <c r="AS221" s="2">
        <v>1839</v>
      </c>
      <c r="AT221" s="2">
        <v>914</v>
      </c>
      <c r="AU221" s="2">
        <v>320</v>
      </c>
      <c r="AV221" s="2">
        <v>916</v>
      </c>
      <c r="AW221" s="8">
        <v>221</v>
      </c>
    </row>
    <row r="222" spans="1:49" ht="15" x14ac:dyDescent="0.25">
      <c r="A222" s="210" t="s">
        <v>123</v>
      </c>
      <c r="B222" s="2">
        <v>35430</v>
      </c>
      <c r="C222" s="2">
        <v>2246</v>
      </c>
      <c r="D222" s="2">
        <v>1859</v>
      </c>
      <c r="E222" s="2">
        <v>1414</v>
      </c>
      <c r="F222" s="2">
        <v>2586</v>
      </c>
      <c r="G222" s="2">
        <v>2134</v>
      </c>
      <c r="H222" s="2">
        <v>4699</v>
      </c>
      <c r="I222" s="2">
        <v>4597</v>
      </c>
      <c r="J222" s="2">
        <v>3537</v>
      </c>
      <c r="K222" s="2">
        <v>2817</v>
      </c>
      <c r="L222" s="2">
        <v>4312</v>
      </c>
      <c r="M222" s="2">
        <v>436</v>
      </c>
      <c r="N222" s="2">
        <v>336</v>
      </c>
      <c r="O222" s="2">
        <v>4457</v>
      </c>
      <c r="P222" s="2"/>
      <c r="Q222" s="2">
        <v>654</v>
      </c>
      <c r="R222" s="2">
        <v>2864</v>
      </c>
      <c r="S222" s="2">
        <v>1615</v>
      </c>
      <c r="T222" s="2">
        <v>923</v>
      </c>
      <c r="U222" s="2">
        <v>314</v>
      </c>
      <c r="V222" s="2">
        <v>1414</v>
      </c>
      <c r="W222" s="2">
        <v>626</v>
      </c>
      <c r="X222" s="2">
        <v>663</v>
      </c>
      <c r="Y222" s="2">
        <v>748</v>
      </c>
      <c r="Z222" s="2">
        <v>1066</v>
      </c>
      <c r="AA222" s="2">
        <v>478</v>
      </c>
      <c r="AB222" s="2">
        <v>1893</v>
      </c>
      <c r="AC222" s="2">
        <v>0</v>
      </c>
      <c r="AD222" s="2">
        <v>1025</v>
      </c>
      <c r="AE222" s="2">
        <v>2586</v>
      </c>
      <c r="AF222" s="2">
        <v>1579</v>
      </c>
      <c r="AG222" s="2">
        <v>2614</v>
      </c>
      <c r="AH222" s="2">
        <v>473</v>
      </c>
      <c r="AI222" s="2">
        <v>523</v>
      </c>
      <c r="AJ222" s="2">
        <v>1181</v>
      </c>
      <c r="AK222" s="2">
        <v>886</v>
      </c>
      <c r="AL222" s="2">
        <v>1222</v>
      </c>
      <c r="AM222" s="2">
        <v>436</v>
      </c>
      <c r="AN222" s="2">
        <v>2216</v>
      </c>
      <c r="AO222" s="2">
        <v>997</v>
      </c>
      <c r="AP222" s="2">
        <v>1859</v>
      </c>
      <c r="AQ222" s="2">
        <v>336</v>
      </c>
      <c r="AR222" s="2">
        <v>697</v>
      </c>
      <c r="AS222" s="2">
        <v>1595</v>
      </c>
      <c r="AT222" s="2">
        <v>795</v>
      </c>
      <c r="AU222" s="2">
        <v>322</v>
      </c>
      <c r="AV222" s="2">
        <v>830</v>
      </c>
      <c r="AW222" s="8">
        <v>222</v>
      </c>
    </row>
    <row r="223" spans="1:49" ht="15" x14ac:dyDescent="0.25">
      <c r="A223" s="210" t="s">
        <v>124</v>
      </c>
      <c r="B223" s="2">
        <v>31711</v>
      </c>
      <c r="C223" s="2">
        <v>2076</v>
      </c>
      <c r="D223" s="2">
        <v>1763</v>
      </c>
      <c r="E223" s="2">
        <v>1389</v>
      </c>
      <c r="F223" s="2">
        <v>2365</v>
      </c>
      <c r="G223" s="2">
        <v>1964</v>
      </c>
      <c r="H223" s="2">
        <v>4124</v>
      </c>
      <c r="I223" s="2">
        <v>3935</v>
      </c>
      <c r="J223" s="2">
        <v>3179</v>
      </c>
      <c r="K223" s="2">
        <v>2321</v>
      </c>
      <c r="L223" s="2">
        <v>3901</v>
      </c>
      <c r="M223" s="2">
        <v>371</v>
      </c>
      <c r="N223" s="2">
        <v>253</v>
      </c>
      <c r="O223" s="2">
        <v>4070</v>
      </c>
      <c r="P223" s="2"/>
      <c r="Q223" s="2">
        <v>574</v>
      </c>
      <c r="R223" s="2">
        <v>2460</v>
      </c>
      <c r="S223" s="2">
        <v>1500</v>
      </c>
      <c r="T223" s="2">
        <v>886</v>
      </c>
      <c r="U223" s="2">
        <v>299</v>
      </c>
      <c r="V223" s="2">
        <v>1389</v>
      </c>
      <c r="W223" s="2">
        <v>519</v>
      </c>
      <c r="X223" s="2">
        <v>506</v>
      </c>
      <c r="Y223" s="2">
        <v>652</v>
      </c>
      <c r="Z223" s="2">
        <v>928</v>
      </c>
      <c r="AA223" s="2">
        <v>383</v>
      </c>
      <c r="AB223" s="2">
        <v>1641</v>
      </c>
      <c r="AC223" s="2">
        <v>0</v>
      </c>
      <c r="AD223" s="2">
        <v>859</v>
      </c>
      <c r="AE223" s="2">
        <v>2365</v>
      </c>
      <c r="AF223" s="2">
        <v>1295</v>
      </c>
      <c r="AG223" s="2">
        <v>2293</v>
      </c>
      <c r="AH223" s="2">
        <v>461</v>
      </c>
      <c r="AI223" s="2">
        <v>559</v>
      </c>
      <c r="AJ223" s="2">
        <v>1090</v>
      </c>
      <c r="AK223" s="2">
        <v>861</v>
      </c>
      <c r="AL223" s="2">
        <v>989</v>
      </c>
      <c r="AM223" s="2">
        <v>371</v>
      </c>
      <c r="AN223" s="2">
        <v>2051</v>
      </c>
      <c r="AO223" s="2">
        <v>879</v>
      </c>
      <c r="AP223" s="2">
        <v>1763</v>
      </c>
      <c r="AQ223" s="2">
        <v>253</v>
      </c>
      <c r="AR223" s="2">
        <v>709</v>
      </c>
      <c r="AS223" s="2">
        <v>1332</v>
      </c>
      <c r="AT223" s="2">
        <v>806</v>
      </c>
      <c r="AU223" s="2">
        <v>265</v>
      </c>
      <c r="AV223" s="2">
        <v>773</v>
      </c>
      <c r="AW223" s="8">
        <v>223</v>
      </c>
    </row>
    <row r="224" spans="1:49" ht="15" x14ac:dyDescent="0.25">
      <c r="A224" s="210" t="s">
        <v>125</v>
      </c>
      <c r="B224" s="2">
        <v>24392</v>
      </c>
      <c r="C224" s="2">
        <v>1505</v>
      </c>
      <c r="D224" s="2">
        <v>1412</v>
      </c>
      <c r="E224" s="2">
        <v>1094</v>
      </c>
      <c r="F224" s="2">
        <v>1706</v>
      </c>
      <c r="G224" s="2">
        <v>1503</v>
      </c>
      <c r="H224" s="2">
        <v>3088</v>
      </c>
      <c r="I224" s="2">
        <v>3117</v>
      </c>
      <c r="J224" s="2">
        <v>2382</v>
      </c>
      <c r="K224" s="2">
        <v>1848</v>
      </c>
      <c r="L224" s="2">
        <v>3009</v>
      </c>
      <c r="M224" s="2">
        <v>312</v>
      </c>
      <c r="N224" s="2">
        <v>235</v>
      </c>
      <c r="O224" s="2">
        <v>3181</v>
      </c>
      <c r="P224" s="2"/>
      <c r="Q224" s="2">
        <v>452</v>
      </c>
      <c r="R224" s="2">
        <v>1836</v>
      </c>
      <c r="S224" s="2">
        <v>1163</v>
      </c>
      <c r="T224" s="2">
        <v>648</v>
      </c>
      <c r="U224" s="2">
        <v>215</v>
      </c>
      <c r="V224" s="2">
        <v>1094</v>
      </c>
      <c r="W224" s="2">
        <v>388</v>
      </c>
      <c r="X224" s="2">
        <v>362</v>
      </c>
      <c r="Y224" s="2">
        <v>555</v>
      </c>
      <c r="Z224" s="2">
        <v>667</v>
      </c>
      <c r="AA224" s="2">
        <v>318</v>
      </c>
      <c r="AB224" s="2">
        <v>1374</v>
      </c>
      <c r="AC224" s="2">
        <v>0</v>
      </c>
      <c r="AD224" s="2">
        <v>649</v>
      </c>
      <c r="AE224" s="2">
        <v>1706</v>
      </c>
      <c r="AF224" s="2">
        <v>1051</v>
      </c>
      <c r="AG224" s="2">
        <v>1734</v>
      </c>
      <c r="AH224" s="2">
        <v>327</v>
      </c>
      <c r="AI224" s="2">
        <v>394</v>
      </c>
      <c r="AJ224" s="2">
        <v>800</v>
      </c>
      <c r="AK224" s="2">
        <v>603</v>
      </c>
      <c r="AL224" s="2">
        <v>761</v>
      </c>
      <c r="AM224" s="2">
        <v>312</v>
      </c>
      <c r="AN224" s="2">
        <v>1630</v>
      </c>
      <c r="AO224" s="2">
        <v>652</v>
      </c>
      <c r="AP224" s="2">
        <v>1412</v>
      </c>
      <c r="AQ224" s="2">
        <v>235</v>
      </c>
      <c r="AR224" s="2">
        <v>540</v>
      </c>
      <c r="AS224" s="2">
        <v>1087</v>
      </c>
      <c r="AT224" s="2">
        <v>639</v>
      </c>
      <c r="AU224" s="2">
        <v>214</v>
      </c>
      <c r="AV224" s="2">
        <v>574</v>
      </c>
      <c r="AW224" s="8">
        <v>224</v>
      </c>
    </row>
    <row r="225" spans="1:49" ht="15" x14ac:dyDescent="0.25">
      <c r="A225" s="210" t="s">
        <v>126</v>
      </c>
      <c r="B225" s="2">
        <v>20151</v>
      </c>
      <c r="C225" s="2">
        <v>1237</v>
      </c>
      <c r="D225" s="2">
        <v>1077</v>
      </c>
      <c r="E225" s="2">
        <v>919</v>
      </c>
      <c r="F225" s="2">
        <v>1404</v>
      </c>
      <c r="G225" s="2">
        <v>1220</v>
      </c>
      <c r="H225" s="2">
        <v>2480</v>
      </c>
      <c r="I225" s="2">
        <v>2675</v>
      </c>
      <c r="J225" s="2">
        <v>1995</v>
      </c>
      <c r="K225" s="2">
        <v>1484</v>
      </c>
      <c r="L225" s="2">
        <v>2529</v>
      </c>
      <c r="M225" s="2">
        <v>223</v>
      </c>
      <c r="N225" s="2">
        <v>164</v>
      </c>
      <c r="O225" s="2">
        <v>2744</v>
      </c>
      <c r="P225" s="2"/>
      <c r="Q225" s="2">
        <v>386</v>
      </c>
      <c r="R225" s="2">
        <v>1405</v>
      </c>
      <c r="S225" s="2">
        <v>959</v>
      </c>
      <c r="T225" s="2">
        <v>532</v>
      </c>
      <c r="U225" s="2">
        <v>175</v>
      </c>
      <c r="V225" s="2">
        <v>919</v>
      </c>
      <c r="W225" s="2">
        <v>435</v>
      </c>
      <c r="X225" s="2">
        <v>271</v>
      </c>
      <c r="Y225" s="2">
        <v>479</v>
      </c>
      <c r="Z225" s="2">
        <v>538</v>
      </c>
      <c r="AA225" s="2">
        <v>318</v>
      </c>
      <c r="AB225" s="2">
        <v>1241</v>
      </c>
      <c r="AC225" s="2">
        <v>0</v>
      </c>
      <c r="AD225" s="2">
        <v>503</v>
      </c>
      <c r="AE225" s="2">
        <v>1404</v>
      </c>
      <c r="AF225" s="2">
        <v>920</v>
      </c>
      <c r="AG225" s="2">
        <v>1463</v>
      </c>
      <c r="AH225" s="2">
        <v>252</v>
      </c>
      <c r="AI225" s="2">
        <v>317</v>
      </c>
      <c r="AJ225" s="2">
        <v>689</v>
      </c>
      <c r="AK225" s="2">
        <v>479</v>
      </c>
      <c r="AL225" s="2">
        <v>579</v>
      </c>
      <c r="AM225" s="2">
        <v>223</v>
      </c>
      <c r="AN225" s="2">
        <v>1350</v>
      </c>
      <c r="AO225" s="2">
        <v>545</v>
      </c>
      <c r="AP225" s="2">
        <v>1077</v>
      </c>
      <c r="AQ225" s="2">
        <v>164</v>
      </c>
      <c r="AR225" s="2">
        <v>487</v>
      </c>
      <c r="AS225" s="2">
        <v>905</v>
      </c>
      <c r="AT225" s="2">
        <v>542</v>
      </c>
      <c r="AU225" s="2">
        <v>161</v>
      </c>
      <c r="AV225" s="2">
        <v>433</v>
      </c>
      <c r="AW225" s="8">
        <v>225</v>
      </c>
    </row>
    <row r="226" spans="1:49" ht="15" x14ac:dyDescent="0.25">
      <c r="A226" s="210" t="s">
        <v>127</v>
      </c>
      <c r="B226" s="2">
        <v>15413</v>
      </c>
      <c r="C226" s="2">
        <v>895</v>
      </c>
      <c r="D226" s="2">
        <v>794</v>
      </c>
      <c r="E226" s="2">
        <v>732</v>
      </c>
      <c r="F226" s="2">
        <v>984</v>
      </c>
      <c r="G226" s="2">
        <v>948</v>
      </c>
      <c r="H226" s="2">
        <v>2019</v>
      </c>
      <c r="I226" s="2">
        <v>2104</v>
      </c>
      <c r="J226" s="2">
        <v>1480</v>
      </c>
      <c r="K226" s="2">
        <v>1016</v>
      </c>
      <c r="L226" s="2">
        <v>2087</v>
      </c>
      <c r="M226" s="2">
        <v>166</v>
      </c>
      <c r="N226" s="2">
        <v>147</v>
      </c>
      <c r="O226" s="2">
        <v>2041</v>
      </c>
      <c r="P226" s="2"/>
      <c r="Q226" s="2">
        <v>384</v>
      </c>
      <c r="R226" s="2">
        <v>1098</v>
      </c>
      <c r="S226" s="2">
        <v>702</v>
      </c>
      <c r="T226" s="2">
        <v>375</v>
      </c>
      <c r="U226" s="2">
        <v>124</v>
      </c>
      <c r="V226" s="2">
        <v>732</v>
      </c>
      <c r="W226" s="2">
        <v>354</v>
      </c>
      <c r="X226" s="2">
        <v>188</v>
      </c>
      <c r="Y226" s="2">
        <v>313</v>
      </c>
      <c r="Z226" s="2">
        <v>406</v>
      </c>
      <c r="AA226" s="2">
        <v>288</v>
      </c>
      <c r="AB226" s="2">
        <v>1191</v>
      </c>
      <c r="AC226" s="2">
        <v>0</v>
      </c>
      <c r="AD226" s="2">
        <v>397</v>
      </c>
      <c r="AE226" s="2">
        <v>984</v>
      </c>
      <c r="AF226" s="2">
        <v>729</v>
      </c>
      <c r="AG226" s="2">
        <v>1105</v>
      </c>
      <c r="AH226" s="2">
        <v>272</v>
      </c>
      <c r="AI226" s="2">
        <v>198</v>
      </c>
      <c r="AJ226" s="2">
        <v>537</v>
      </c>
      <c r="AK226" s="2">
        <v>358</v>
      </c>
      <c r="AL226" s="2">
        <v>334</v>
      </c>
      <c r="AM226" s="2">
        <v>166</v>
      </c>
      <c r="AN226" s="2">
        <v>985</v>
      </c>
      <c r="AO226" s="2">
        <v>381</v>
      </c>
      <c r="AP226" s="2">
        <v>794</v>
      </c>
      <c r="AQ226" s="2">
        <v>147</v>
      </c>
      <c r="AR226" s="2">
        <v>349</v>
      </c>
      <c r="AS226" s="2">
        <v>682</v>
      </c>
      <c r="AT226" s="2">
        <v>427</v>
      </c>
      <c r="AU226" s="2">
        <v>121</v>
      </c>
      <c r="AV226" s="2">
        <v>292</v>
      </c>
      <c r="AW226" s="8">
        <v>226</v>
      </c>
    </row>
    <row r="227" spans="1:49" ht="15" x14ac:dyDescent="0.25">
      <c r="A227" s="211" t="s">
        <v>128</v>
      </c>
      <c r="B227" s="2">
        <v>9702</v>
      </c>
      <c r="C227" s="2">
        <v>574</v>
      </c>
      <c r="D227" s="2">
        <v>501</v>
      </c>
      <c r="E227" s="2">
        <v>453</v>
      </c>
      <c r="F227" s="2">
        <v>606</v>
      </c>
      <c r="G227" s="2">
        <v>605</v>
      </c>
      <c r="H227" s="2">
        <v>1293</v>
      </c>
      <c r="I227" s="2">
        <v>1338</v>
      </c>
      <c r="J227" s="2">
        <v>923</v>
      </c>
      <c r="K227" s="2">
        <v>536</v>
      </c>
      <c r="L227" s="2">
        <v>1277</v>
      </c>
      <c r="M227" s="2">
        <v>85</v>
      </c>
      <c r="N227" s="2">
        <v>100</v>
      </c>
      <c r="O227" s="2">
        <v>1411</v>
      </c>
      <c r="P227" s="2"/>
      <c r="Q227" s="2">
        <v>228</v>
      </c>
      <c r="R227" s="2">
        <v>709</v>
      </c>
      <c r="S227" s="2">
        <v>467</v>
      </c>
      <c r="T227" s="2">
        <v>232</v>
      </c>
      <c r="U227" s="2">
        <v>54</v>
      </c>
      <c r="V227" s="2">
        <v>453</v>
      </c>
      <c r="W227" s="2">
        <v>242</v>
      </c>
      <c r="X227" s="2">
        <v>116</v>
      </c>
      <c r="Y227" s="2">
        <v>199</v>
      </c>
      <c r="Z227" s="2">
        <v>237</v>
      </c>
      <c r="AA227" s="2">
        <v>199</v>
      </c>
      <c r="AB227" s="2">
        <v>767</v>
      </c>
      <c r="AC227" s="2">
        <v>0</v>
      </c>
      <c r="AD227" s="2">
        <v>250</v>
      </c>
      <c r="AE227" s="2">
        <v>606</v>
      </c>
      <c r="AF227" s="2">
        <v>448</v>
      </c>
      <c r="AG227" s="2">
        <v>691</v>
      </c>
      <c r="AH227" s="2">
        <v>218</v>
      </c>
      <c r="AI227" s="2">
        <v>119</v>
      </c>
      <c r="AJ227" s="2">
        <v>356</v>
      </c>
      <c r="AK227" s="2">
        <v>243</v>
      </c>
      <c r="AL227" s="2">
        <v>186</v>
      </c>
      <c r="AM227" s="2">
        <v>85</v>
      </c>
      <c r="AN227" s="2">
        <v>702</v>
      </c>
      <c r="AO227" s="2">
        <v>215</v>
      </c>
      <c r="AP227" s="2">
        <v>501</v>
      </c>
      <c r="AQ227" s="2">
        <v>100</v>
      </c>
      <c r="AR227" s="2">
        <v>215</v>
      </c>
      <c r="AS227" s="2">
        <v>350</v>
      </c>
      <c r="AT227" s="2">
        <v>301</v>
      </c>
      <c r="AU227" s="2">
        <v>59</v>
      </c>
      <c r="AV227" s="2">
        <v>154</v>
      </c>
      <c r="AW227" s="8">
        <v>227</v>
      </c>
    </row>
    <row r="228" spans="1:49" ht="15.75" thickBot="1" x14ac:dyDescent="0.3">
      <c r="A228" s="212" t="s">
        <v>129</v>
      </c>
      <c r="B228" s="2">
        <v>5723</v>
      </c>
      <c r="C228" s="2">
        <v>352</v>
      </c>
      <c r="D228" s="2">
        <v>330</v>
      </c>
      <c r="E228" s="2">
        <v>279</v>
      </c>
      <c r="F228" s="2">
        <v>377</v>
      </c>
      <c r="G228" s="2">
        <v>333</v>
      </c>
      <c r="H228" s="2">
        <v>756</v>
      </c>
      <c r="I228" s="2">
        <v>822</v>
      </c>
      <c r="J228" s="2">
        <v>622</v>
      </c>
      <c r="K228" s="2">
        <v>294</v>
      </c>
      <c r="L228" s="2">
        <v>726</v>
      </c>
      <c r="M228" s="2">
        <v>59</v>
      </c>
      <c r="N228" s="2">
        <v>55</v>
      </c>
      <c r="O228" s="2">
        <v>718</v>
      </c>
      <c r="P228" s="2"/>
      <c r="Q228" s="2">
        <v>134</v>
      </c>
      <c r="R228" s="2">
        <v>423</v>
      </c>
      <c r="S228" s="2">
        <v>229</v>
      </c>
      <c r="T228" s="2">
        <v>149</v>
      </c>
      <c r="U228" s="2">
        <v>35</v>
      </c>
      <c r="V228" s="2">
        <v>279</v>
      </c>
      <c r="W228" s="2">
        <v>131</v>
      </c>
      <c r="X228" s="2">
        <v>81</v>
      </c>
      <c r="Y228" s="2">
        <v>96</v>
      </c>
      <c r="Z228" s="2">
        <v>140</v>
      </c>
      <c r="AA228" s="2">
        <v>145</v>
      </c>
      <c r="AB228" s="2">
        <v>457</v>
      </c>
      <c r="AC228" s="2">
        <v>0</v>
      </c>
      <c r="AD228" s="2">
        <v>140</v>
      </c>
      <c r="AE228" s="2">
        <v>377</v>
      </c>
      <c r="AF228" s="2">
        <v>295</v>
      </c>
      <c r="AG228" s="2">
        <v>473</v>
      </c>
      <c r="AH228" s="2">
        <v>138</v>
      </c>
      <c r="AI228" s="2">
        <v>51</v>
      </c>
      <c r="AJ228" s="2">
        <v>199</v>
      </c>
      <c r="AK228" s="2">
        <v>143</v>
      </c>
      <c r="AL228" s="2">
        <v>85</v>
      </c>
      <c r="AM228" s="2">
        <v>59</v>
      </c>
      <c r="AN228" s="2">
        <v>358</v>
      </c>
      <c r="AO228" s="2">
        <v>113</v>
      </c>
      <c r="AP228" s="2">
        <v>330</v>
      </c>
      <c r="AQ228" s="2">
        <v>55</v>
      </c>
      <c r="AR228" s="2">
        <v>128</v>
      </c>
      <c r="AS228" s="2">
        <v>209</v>
      </c>
      <c r="AT228" s="2">
        <v>158</v>
      </c>
      <c r="AU228" s="2">
        <v>35</v>
      </c>
      <c r="AV228" s="2">
        <v>78</v>
      </c>
      <c r="AW228" s="8">
        <v>228</v>
      </c>
    </row>
    <row r="229" spans="1:49" ht="13.5" thickBot="1" x14ac:dyDescent="0.25">
      <c r="A229" s="110" t="s">
        <v>135</v>
      </c>
      <c r="AW229" s="8">
        <v>229</v>
      </c>
    </row>
    <row r="230" spans="1:49" ht="15" x14ac:dyDescent="0.25">
      <c r="A230" s="210" t="s">
        <v>263</v>
      </c>
      <c r="B230" s="2">
        <v>4740</v>
      </c>
      <c r="C230" s="214">
        <v>174</v>
      </c>
      <c r="D230" s="214">
        <v>38</v>
      </c>
      <c r="E230" s="214">
        <v>46</v>
      </c>
      <c r="F230" s="214">
        <v>329</v>
      </c>
      <c r="G230" s="214">
        <v>263</v>
      </c>
      <c r="H230" s="214">
        <v>955</v>
      </c>
      <c r="I230" s="214">
        <v>998</v>
      </c>
      <c r="J230" s="214">
        <v>100</v>
      </c>
      <c r="K230" s="214">
        <v>330</v>
      </c>
      <c r="L230" s="214">
        <v>1240</v>
      </c>
      <c r="M230" s="214">
        <v>5</v>
      </c>
      <c r="N230" s="214">
        <v>7</v>
      </c>
      <c r="O230" s="214">
        <v>255</v>
      </c>
      <c r="P230" s="215"/>
      <c r="Q230" s="214">
        <v>487</v>
      </c>
      <c r="R230" s="214">
        <v>427</v>
      </c>
      <c r="S230" s="214">
        <v>47</v>
      </c>
      <c r="T230" s="214">
        <v>27</v>
      </c>
      <c r="U230" s="214">
        <v>25</v>
      </c>
      <c r="V230" s="214">
        <v>46</v>
      </c>
      <c r="W230" s="214">
        <v>86</v>
      </c>
      <c r="X230" s="214">
        <v>86</v>
      </c>
      <c r="Y230" s="214">
        <v>217</v>
      </c>
      <c r="Z230" s="214">
        <v>64</v>
      </c>
      <c r="AA230" s="214">
        <v>267</v>
      </c>
      <c r="AB230" s="214">
        <v>958</v>
      </c>
      <c r="AC230" s="214">
        <v>0</v>
      </c>
      <c r="AD230" s="214">
        <v>160</v>
      </c>
      <c r="AE230" s="214">
        <v>329</v>
      </c>
      <c r="AF230" s="214">
        <v>308</v>
      </c>
      <c r="AG230" s="214">
        <v>73</v>
      </c>
      <c r="AH230" s="214">
        <v>41</v>
      </c>
      <c r="AI230" s="214">
        <v>85</v>
      </c>
      <c r="AJ230" s="214">
        <v>41</v>
      </c>
      <c r="AK230" s="214">
        <v>25</v>
      </c>
      <c r="AL230" s="214">
        <v>112</v>
      </c>
      <c r="AM230" s="214">
        <v>5</v>
      </c>
      <c r="AN230" s="214">
        <v>122</v>
      </c>
      <c r="AO230" s="214">
        <v>143</v>
      </c>
      <c r="AP230" s="214">
        <v>38</v>
      </c>
      <c r="AQ230" s="214">
        <v>7</v>
      </c>
      <c r="AR230" s="214">
        <v>63</v>
      </c>
      <c r="AS230" s="214">
        <v>218</v>
      </c>
      <c r="AT230" s="214">
        <v>78</v>
      </c>
      <c r="AU230" s="214">
        <v>22</v>
      </c>
      <c r="AV230" s="214">
        <v>133</v>
      </c>
      <c r="AW230" s="8">
        <v>230</v>
      </c>
    </row>
    <row r="231" spans="1:49" ht="15" x14ac:dyDescent="0.25">
      <c r="A231" s="210" t="s">
        <v>91</v>
      </c>
      <c r="B231" s="2">
        <v>21054</v>
      </c>
      <c r="C231" s="214">
        <v>865</v>
      </c>
      <c r="D231" s="214">
        <v>133</v>
      </c>
      <c r="E231" s="214">
        <v>178</v>
      </c>
      <c r="F231" s="214">
        <v>1586</v>
      </c>
      <c r="G231" s="214">
        <v>1229</v>
      </c>
      <c r="H231" s="214">
        <v>4140</v>
      </c>
      <c r="I231" s="214">
        <v>4059</v>
      </c>
      <c r="J231" s="214">
        <v>486</v>
      </c>
      <c r="K231" s="214">
        <v>1556</v>
      </c>
      <c r="L231" s="214">
        <v>5500</v>
      </c>
      <c r="M231" s="214">
        <v>12</v>
      </c>
      <c r="N231" s="214">
        <v>52</v>
      </c>
      <c r="O231" s="214">
        <v>1258</v>
      </c>
      <c r="P231" s="215"/>
      <c r="Q231" s="214">
        <v>1882</v>
      </c>
      <c r="R231" s="214">
        <v>2019</v>
      </c>
      <c r="S231" s="214">
        <v>242</v>
      </c>
      <c r="T231" s="214">
        <v>147</v>
      </c>
      <c r="U231" s="214">
        <v>97</v>
      </c>
      <c r="V231" s="214">
        <v>178</v>
      </c>
      <c r="W231" s="214">
        <v>456</v>
      </c>
      <c r="X231" s="214">
        <v>322</v>
      </c>
      <c r="Y231" s="214">
        <v>1076</v>
      </c>
      <c r="Z231" s="214">
        <v>368</v>
      </c>
      <c r="AA231" s="214">
        <v>1169</v>
      </c>
      <c r="AB231" s="214">
        <v>4116</v>
      </c>
      <c r="AC231" s="214">
        <v>0</v>
      </c>
      <c r="AD231" s="214">
        <v>708</v>
      </c>
      <c r="AE231" s="214">
        <v>1586</v>
      </c>
      <c r="AF231" s="214">
        <v>974</v>
      </c>
      <c r="AG231" s="214">
        <v>339</v>
      </c>
      <c r="AH231" s="214">
        <v>195</v>
      </c>
      <c r="AI231" s="214">
        <v>324</v>
      </c>
      <c r="AJ231" s="214">
        <v>239</v>
      </c>
      <c r="AK231" s="214">
        <v>167</v>
      </c>
      <c r="AL231" s="214">
        <v>572</v>
      </c>
      <c r="AM231" s="214">
        <v>12</v>
      </c>
      <c r="AN231" s="214">
        <v>560</v>
      </c>
      <c r="AO231" s="214">
        <v>561</v>
      </c>
      <c r="AP231" s="214">
        <v>133</v>
      </c>
      <c r="AQ231" s="214">
        <v>52</v>
      </c>
      <c r="AR231" s="214">
        <v>376</v>
      </c>
      <c r="AS231" s="214">
        <v>984</v>
      </c>
      <c r="AT231" s="214">
        <v>424</v>
      </c>
      <c r="AU231" s="214">
        <v>84</v>
      </c>
      <c r="AV231" s="214">
        <v>692</v>
      </c>
      <c r="AW231" s="8">
        <v>231</v>
      </c>
    </row>
    <row r="232" spans="1:49" ht="15" x14ac:dyDescent="0.25">
      <c r="A232" s="210" t="s">
        <v>92</v>
      </c>
      <c r="B232" s="2">
        <v>27356</v>
      </c>
      <c r="C232" s="2">
        <v>1169</v>
      </c>
      <c r="D232" s="2">
        <v>234</v>
      </c>
      <c r="E232" s="2">
        <v>273</v>
      </c>
      <c r="F232" s="2">
        <v>2064</v>
      </c>
      <c r="G232" s="2">
        <v>1719</v>
      </c>
      <c r="H232" s="2">
        <v>4833</v>
      </c>
      <c r="I232" s="2">
        <v>5664</v>
      </c>
      <c r="J232" s="2">
        <v>691</v>
      </c>
      <c r="K232" s="2">
        <v>2239</v>
      </c>
      <c r="L232" s="2">
        <v>6676</v>
      </c>
      <c r="M232" s="2">
        <v>25</v>
      </c>
      <c r="N232" s="2">
        <v>86</v>
      </c>
      <c r="O232" s="2">
        <v>1683</v>
      </c>
      <c r="P232" s="2"/>
      <c r="Q232" s="2">
        <v>2077</v>
      </c>
      <c r="R232" s="2">
        <v>2497</v>
      </c>
      <c r="S232" s="2">
        <v>371</v>
      </c>
      <c r="T232" s="2">
        <v>215</v>
      </c>
      <c r="U232" s="2">
        <v>178</v>
      </c>
      <c r="V232" s="2">
        <v>273</v>
      </c>
      <c r="W232" s="2">
        <v>533</v>
      </c>
      <c r="X232" s="2">
        <v>393</v>
      </c>
      <c r="Y232" s="2">
        <v>1537</v>
      </c>
      <c r="Z232" s="2">
        <v>488</v>
      </c>
      <c r="AA232" s="2">
        <v>1693</v>
      </c>
      <c r="AB232" s="2">
        <v>4787</v>
      </c>
      <c r="AC232" s="2">
        <v>0</v>
      </c>
      <c r="AD232" s="2">
        <v>863</v>
      </c>
      <c r="AE232" s="2">
        <v>2064</v>
      </c>
      <c r="AF232" s="2">
        <v>1119</v>
      </c>
      <c r="AG232" s="2">
        <v>476</v>
      </c>
      <c r="AH232" s="2">
        <v>308</v>
      </c>
      <c r="AI232" s="2">
        <v>474</v>
      </c>
      <c r="AJ232" s="2">
        <v>259</v>
      </c>
      <c r="AK232" s="2">
        <v>258</v>
      </c>
      <c r="AL232" s="2">
        <v>895</v>
      </c>
      <c r="AM232" s="2">
        <v>25</v>
      </c>
      <c r="AN232" s="2">
        <v>779</v>
      </c>
      <c r="AO232" s="2">
        <v>862</v>
      </c>
      <c r="AP232" s="2">
        <v>234</v>
      </c>
      <c r="AQ232" s="2">
        <v>86</v>
      </c>
      <c r="AR232" s="2">
        <v>518</v>
      </c>
      <c r="AS232" s="2">
        <v>1344</v>
      </c>
      <c r="AT232" s="2">
        <v>678</v>
      </c>
      <c r="AU232" s="2">
        <v>145</v>
      </c>
      <c r="AV232" s="2">
        <v>927</v>
      </c>
      <c r="AW232" s="8">
        <v>232</v>
      </c>
    </row>
    <row r="233" spans="1:49" ht="15" x14ac:dyDescent="0.25">
      <c r="A233" s="210" t="s">
        <v>93</v>
      </c>
      <c r="B233" s="2">
        <v>29252</v>
      </c>
      <c r="C233" s="2">
        <v>1356</v>
      </c>
      <c r="D233" s="2">
        <v>228</v>
      </c>
      <c r="E233" s="2">
        <v>281</v>
      </c>
      <c r="F233" s="2">
        <v>2028</v>
      </c>
      <c r="G233" s="2">
        <v>1881</v>
      </c>
      <c r="H233" s="2">
        <v>5054</v>
      </c>
      <c r="I233" s="2">
        <v>6416</v>
      </c>
      <c r="J233" s="2">
        <v>795</v>
      </c>
      <c r="K233" s="2">
        <v>2377</v>
      </c>
      <c r="L233" s="2">
        <v>6769</v>
      </c>
      <c r="M233" s="2">
        <v>11</v>
      </c>
      <c r="N233" s="2">
        <v>66</v>
      </c>
      <c r="O233" s="2">
        <v>1990</v>
      </c>
      <c r="P233" s="2"/>
      <c r="Q233" s="2">
        <v>2047</v>
      </c>
      <c r="R233" s="2">
        <v>2601</v>
      </c>
      <c r="S233" s="2">
        <v>439</v>
      </c>
      <c r="T233" s="2">
        <v>224</v>
      </c>
      <c r="U233" s="2">
        <v>214</v>
      </c>
      <c r="V233" s="2">
        <v>281</v>
      </c>
      <c r="W233" s="2">
        <v>608</v>
      </c>
      <c r="X233" s="2">
        <v>464</v>
      </c>
      <c r="Y233" s="2">
        <v>1750</v>
      </c>
      <c r="Z233" s="2">
        <v>541</v>
      </c>
      <c r="AA233" s="2">
        <v>1940</v>
      </c>
      <c r="AB233" s="2">
        <v>4719</v>
      </c>
      <c r="AC233" s="2">
        <v>0</v>
      </c>
      <c r="AD233" s="2">
        <v>895</v>
      </c>
      <c r="AE233" s="2">
        <v>2028</v>
      </c>
      <c r="AF233" s="2">
        <v>1188</v>
      </c>
      <c r="AG233" s="2">
        <v>571</v>
      </c>
      <c r="AH233" s="2">
        <v>336</v>
      </c>
      <c r="AI233" s="2">
        <v>472</v>
      </c>
      <c r="AJ233" s="2">
        <v>406</v>
      </c>
      <c r="AK233" s="2">
        <v>316</v>
      </c>
      <c r="AL233" s="2">
        <v>919</v>
      </c>
      <c r="AM233" s="2">
        <v>11</v>
      </c>
      <c r="AN233" s="2">
        <v>943</v>
      </c>
      <c r="AO233" s="2">
        <v>1034</v>
      </c>
      <c r="AP233" s="2">
        <v>228</v>
      </c>
      <c r="AQ233" s="2">
        <v>66</v>
      </c>
      <c r="AR233" s="2">
        <v>576</v>
      </c>
      <c r="AS233" s="2">
        <v>1458</v>
      </c>
      <c r="AT233" s="2">
        <v>772</v>
      </c>
      <c r="AU233" s="2">
        <v>168</v>
      </c>
      <c r="AV233" s="2">
        <v>1037</v>
      </c>
      <c r="AW233" s="8">
        <v>233</v>
      </c>
    </row>
    <row r="234" spans="1:49" ht="15" x14ac:dyDescent="0.25">
      <c r="A234" s="210" t="s">
        <v>94</v>
      </c>
      <c r="B234" s="2">
        <v>34675</v>
      </c>
      <c r="C234" s="2">
        <v>1496</v>
      </c>
      <c r="D234" s="2">
        <v>234</v>
      </c>
      <c r="E234" s="2">
        <v>314</v>
      </c>
      <c r="F234" s="2">
        <v>2677</v>
      </c>
      <c r="G234" s="2">
        <v>2390</v>
      </c>
      <c r="H234" s="2">
        <v>6023</v>
      </c>
      <c r="I234" s="2">
        <v>6881</v>
      </c>
      <c r="J234" s="2">
        <v>914</v>
      </c>
      <c r="K234" s="2">
        <v>2707</v>
      </c>
      <c r="L234" s="2">
        <v>8461</v>
      </c>
      <c r="M234" s="2">
        <v>25</v>
      </c>
      <c r="N234" s="2">
        <v>57</v>
      </c>
      <c r="O234" s="2">
        <v>2496</v>
      </c>
      <c r="P234" s="2"/>
      <c r="Q234" s="2">
        <v>2757</v>
      </c>
      <c r="R234" s="2">
        <v>2708</v>
      </c>
      <c r="S234" s="2">
        <v>501</v>
      </c>
      <c r="T234" s="2">
        <v>340</v>
      </c>
      <c r="U234" s="2">
        <v>248</v>
      </c>
      <c r="V234" s="2">
        <v>314</v>
      </c>
      <c r="W234" s="2">
        <v>928</v>
      </c>
      <c r="X234" s="2">
        <v>458</v>
      </c>
      <c r="Y234" s="2">
        <v>1877</v>
      </c>
      <c r="Z234" s="2">
        <v>611</v>
      </c>
      <c r="AA234" s="2">
        <v>1914</v>
      </c>
      <c r="AB234" s="2">
        <v>6305</v>
      </c>
      <c r="AC234" s="2">
        <v>0</v>
      </c>
      <c r="AD234" s="2">
        <v>1132</v>
      </c>
      <c r="AE234" s="2">
        <v>2677</v>
      </c>
      <c r="AF234" s="2">
        <v>1465</v>
      </c>
      <c r="AG234" s="2">
        <v>574</v>
      </c>
      <c r="AH234" s="2">
        <v>301</v>
      </c>
      <c r="AI234" s="2">
        <v>450</v>
      </c>
      <c r="AJ234" s="2">
        <v>558</v>
      </c>
      <c r="AK234" s="2">
        <v>381</v>
      </c>
      <c r="AL234" s="2">
        <v>1029</v>
      </c>
      <c r="AM234" s="2">
        <v>25</v>
      </c>
      <c r="AN234" s="2">
        <v>1067</v>
      </c>
      <c r="AO234" s="2">
        <v>1161</v>
      </c>
      <c r="AP234" s="2">
        <v>234</v>
      </c>
      <c r="AQ234" s="2">
        <v>57</v>
      </c>
      <c r="AR234" s="2">
        <v>657</v>
      </c>
      <c r="AS234" s="2">
        <v>1678</v>
      </c>
      <c r="AT234" s="2">
        <v>1010</v>
      </c>
      <c r="AU234" s="2">
        <v>163</v>
      </c>
      <c r="AV234" s="2">
        <v>1095</v>
      </c>
      <c r="AW234" s="8">
        <v>234</v>
      </c>
    </row>
    <row r="235" spans="1:49" ht="15" x14ac:dyDescent="0.25">
      <c r="A235" s="210" t="s">
        <v>95</v>
      </c>
      <c r="B235" s="2">
        <v>37943</v>
      </c>
      <c r="C235" s="2">
        <v>1161</v>
      </c>
      <c r="D235" s="2">
        <v>117</v>
      </c>
      <c r="E235" s="2">
        <v>228</v>
      </c>
      <c r="F235" s="2">
        <v>3410</v>
      </c>
      <c r="G235" s="2">
        <v>2098</v>
      </c>
      <c r="H235" s="2">
        <v>6676</v>
      </c>
      <c r="I235" s="2">
        <v>7019</v>
      </c>
      <c r="J235" s="2">
        <v>838</v>
      </c>
      <c r="K235" s="2">
        <v>2387</v>
      </c>
      <c r="L235" s="2">
        <v>11770</v>
      </c>
      <c r="M235" s="2">
        <v>20</v>
      </c>
      <c r="N235" s="2">
        <v>29</v>
      </c>
      <c r="O235" s="2">
        <v>2190</v>
      </c>
      <c r="P235" s="2"/>
      <c r="Q235" s="2">
        <v>3962</v>
      </c>
      <c r="R235" s="2">
        <v>2246</v>
      </c>
      <c r="S235" s="2">
        <v>392</v>
      </c>
      <c r="T235" s="2">
        <v>411</v>
      </c>
      <c r="U235" s="2">
        <v>127</v>
      </c>
      <c r="V235" s="2">
        <v>228</v>
      </c>
      <c r="W235" s="2">
        <v>1089</v>
      </c>
      <c r="X235" s="2">
        <v>372</v>
      </c>
      <c r="Y235" s="2">
        <v>1604</v>
      </c>
      <c r="Z235" s="2">
        <v>433</v>
      </c>
      <c r="AA235" s="2">
        <v>1579</v>
      </c>
      <c r="AB235" s="2">
        <v>10151</v>
      </c>
      <c r="AC235" s="2">
        <v>0</v>
      </c>
      <c r="AD235" s="2">
        <v>922</v>
      </c>
      <c r="AE235" s="2">
        <v>3410</v>
      </c>
      <c r="AF235" s="2">
        <v>2454</v>
      </c>
      <c r="AG235" s="2">
        <v>427</v>
      </c>
      <c r="AH235" s="2">
        <v>243</v>
      </c>
      <c r="AI235" s="2">
        <v>359</v>
      </c>
      <c r="AJ235" s="2">
        <v>468</v>
      </c>
      <c r="AK235" s="2">
        <v>294</v>
      </c>
      <c r="AL235" s="2">
        <v>933</v>
      </c>
      <c r="AM235" s="2">
        <v>20</v>
      </c>
      <c r="AN235" s="2">
        <v>709</v>
      </c>
      <c r="AO235" s="2">
        <v>968</v>
      </c>
      <c r="AP235" s="2">
        <v>117</v>
      </c>
      <c r="AQ235" s="2">
        <v>29</v>
      </c>
      <c r="AR235" s="2">
        <v>495</v>
      </c>
      <c r="AS235" s="2">
        <v>1454</v>
      </c>
      <c r="AT235" s="2">
        <v>1049</v>
      </c>
      <c r="AU235" s="2">
        <v>171</v>
      </c>
      <c r="AV235" s="2">
        <v>827</v>
      </c>
      <c r="AW235" s="8">
        <v>235</v>
      </c>
    </row>
    <row r="236" spans="1:49" ht="15" x14ac:dyDescent="0.25">
      <c r="A236" s="210" t="s">
        <v>96</v>
      </c>
      <c r="B236" s="2">
        <v>27771</v>
      </c>
      <c r="C236" s="2">
        <v>842</v>
      </c>
      <c r="D236" s="2">
        <v>111</v>
      </c>
      <c r="E236" s="2">
        <v>232</v>
      </c>
      <c r="F236" s="2">
        <v>1794</v>
      </c>
      <c r="G236" s="2">
        <v>1184</v>
      </c>
      <c r="H236" s="2">
        <v>6126</v>
      </c>
      <c r="I236" s="2">
        <v>5003</v>
      </c>
      <c r="J236" s="2">
        <v>672</v>
      </c>
      <c r="K236" s="2">
        <v>1599</v>
      </c>
      <c r="L236" s="2">
        <v>8579</v>
      </c>
      <c r="M236" s="2">
        <v>8</v>
      </c>
      <c r="N236" s="2">
        <v>24</v>
      </c>
      <c r="O236" s="2">
        <v>1597</v>
      </c>
      <c r="P236" s="2"/>
      <c r="Q236" s="2">
        <v>3689</v>
      </c>
      <c r="R236" s="2">
        <v>2026</v>
      </c>
      <c r="S236" s="2">
        <v>260</v>
      </c>
      <c r="T236" s="2">
        <v>268</v>
      </c>
      <c r="U236" s="2">
        <v>100</v>
      </c>
      <c r="V236" s="2">
        <v>232</v>
      </c>
      <c r="W236" s="2">
        <v>689</v>
      </c>
      <c r="X236" s="2">
        <v>316</v>
      </c>
      <c r="Y236" s="2">
        <v>1040</v>
      </c>
      <c r="Z236" s="2">
        <v>317</v>
      </c>
      <c r="AA236" s="2">
        <v>900</v>
      </c>
      <c r="AB236" s="2">
        <v>7331</v>
      </c>
      <c r="AC236" s="2">
        <v>0</v>
      </c>
      <c r="AD236" s="2">
        <v>708</v>
      </c>
      <c r="AE236" s="2">
        <v>1794</v>
      </c>
      <c r="AF236" s="2">
        <v>2153</v>
      </c>
      <c r="AG236" s="2">
        <v>404</v>
      </c>
      <c r="AH236" s="2">
        <v>172</v>
      </c>
      <c r="AI236" s="2">
        <v>339</v>
      </c>
      <c r="AJ236" s="2">
        <v>411</v>
      </c>
      <c r="AK236" s="2">
        <v>207</v>
      </c>
      <c r="AL236" s="2">
        <v>639</v>
      </c>
      <c r="AM236" s="2">
        <v>8</v>
      </c>
      <c r="AN236" s="2">
        <v>648</v>
      </c>
      <c r="AO236" s="2">
        <v>637</v>
      </c>
      <c r="AP236" s="2">
        <v>111</v>
      </c>
      <c r="AQ236" s="2">
        <v>24</v>
      </c>
      <c r="AR236" s="2">
        <v>319</v>
      </c>
      <c r="AS236" s="2">
        <v>960</v>
      </c>
      <c r="AT236" s="2">
        <v>376</v>
      </c>
      <c r="AU236" s="2">
        <v>101</v>
      </c>
      <c r="AV236" s="2">
        <v>592</v>
      </c>
      <c r="AW236" s="8">
        <v>236</v>
      </c>
    </row>
    <row r="237" spans="1:49" ht="15" x14ac:dyDescent="0.25">
      <c r="A237" s="210" t="s">
        <v>97</v>
      </c>
      <c r="B237" s="2">
        <v>26512</v>
      </c>
      <c r="C237" s="2">
        <v>902</v>
      </c>
      <c r="D237" s="2">
        <v>129</v>
      </c>
      <c r="E237" s="2">
        <v>218</v>
      </c>
      <c r="F237" s="2">
        <v>1872</v>
      </c>
      <c r="G237" s="2">
        <v>1255</v>
      </c>
      <c r="H237" s="2">
        <v>5894</v>
      </c>
      <c r="I237" s="2">
        <v>4574</v>
      </c>
      <c r="J237" s="2">
        <v>618</v>
      </c>
      <c r="K237" s="2">
        <v>1750</v>
      </c>
      <c r="L237" s="2">
        <v>7782</v>
      </c>
      <c r="M237" s="2">
        <v>11</v>
      </c>
      <c r="N237" s="2">
        <v>38</v>
      </c>
      <c r="O237" s="2">
        <v>1469</v>
      </c>
      <c r="P237" s="2"/>
      <c r="Q237" s="2">
        <v>3331</v>
      </c>
      <c r="R237" s="2">
        <v>2248</v>
      </c>
      <c r="S237" s="2">
        <v>249</v>
      </c>
      <c r="T237" s="2">
        <v>184</v>
      </c>
      <c r="U237" s="2">
        <v>123</v>
      </c>
      <c r="V237" s="2">
        <v>218</v>
      </c>
      <c r="W237" s="2">
        <v>599</v>
      </c>
      <c r="X237" s="2">
        <v>346</v>
      </c>
      <c r="Y237" s="2">
        <v>877</v>
      </c>
      <c r="Z237" s="2">
        <v>278</v>
      </c>
      <c r="AA237" s="2">
        <v>972</v>
      </c>
      <c r="AB237" s="2">
        <v>6461</v>
      </c>
      <c r="AC237" s="2">
        <v>0</v>
      </c>
      <c r="AD237" s="2">
        <v>788</v>
      </c>
      <c r="AE237" s="2">
        <v>1872</v>
      </c>
      <c r="AF237" s="2">
        <v>1873</v>
      </c>
      <c r="AG237" s="2">
        <v>434</v>
      </c>
      <c r="AH237" s="2">
        <v>163</v>
      </c>
      <c r="AI237" s="2">
        <v>384</v>
      </c>
      <c r="AJ237" s="2">
        <v>315</v>
      </c>
      <c r="AK237" s="2">
        <v>209</v>
      </c>
      <c r="AL237" s="2">
        <v>697</v>
      </c>
      <c r="AM237" s="2">
        <v>11</v>
      </c>
      <c r="AN237" s="2">
        <v>621</v>
      </c>
      <c r="AO237" s="2">
        <v>594</v>
      </c>
      <c r="AP237" s="2">
        <v>129</v>
      </c>
      <c r="AQ237" s="2">
        <v>38</v>
      </c>
      <c r="AR237" s="2">
        <v>347</v>
      </c>
      <c r="AS237" s="2">
        <v>1053</v>
      </c>
      <c r="AT237" s="2">
        <v>344</v>
      </c>
      <c r="AU237" s="2">
        <v>95</v>
      </c>
      <c r="AV237" s="2">
        <v>659</v>
      </c>
      <c r="AW237" s="8">
        <v>237</v>
      </c>
    </row>
    <row r="238" spans="1:49" ht="15" x14ac:dyDescent="0.25">
      <c r="A238" s="210" t="s">
        <v>98</v>
      </c>
      <c r="B238" s="2">
        <v>29321</v>
      </c>
      <c r="C238" s="2">
        <v>1122</v>
      </c>
      <c r="D238" s="2">
        <v>156</v>
      </c>
      <c r="E238" s="2">
        <v>230</v>
      </c>
      <c r="F238" s="2">
        <v>2164</v>
      </c>
      <c r="G238" s="2">
        <v>1736</v>
      </c>
      <c r="H238" s="2">
        <v>5978</v>
      </c>
      <c r="I238" s="2">
        <v>5408</v>
      </c>
      <c r="J238" s="2">
        <v>664</v>
      </c>
      <c r="K238" s="2">
        <v>2050</v>
      </c>
      <c r="L238" s="2">
        <v>8103</v>
      </c>
      <c r="M238" s="2">
        <v>17</v>
      </c>
      <c r="N238" s="2">
        <v>66</v>
      </c>
      <c r="O238" s="2">
        <v>1627</v>
      </c>
      <c r="P238" s="2"/>
      <c r="Q238" s="2">
        <v>2991</v>
      </c>
      <c r="R238" s="2">
        <v>2712</v>
      </c>
      <c r="S238" s="2">
        <v>348</v>
      </c>
      <c r="T238" s="2">
        <v>193</v>
      </c>
      <c r="U238" s="2">
        <v>146</v>
      </c>
      <c r="V238" s="2">
        <v>230</v>
      </c>
      <c r="W238" s="2">
        <v>555</v>
      </c>
      <c r="X238" s="2">
        <v>426</v>
      </c>
      <c r="Y238" s="2">
        <v>1217</v>
      </c>
      <c r="Z238" s="2">
        <v>449</v>
      </c>
      <c r="AA238" s="2">
        <v>1356</v>
      </c>
      <c r="AB238" s="2">
        <v>6323</v>
      </c>
      <c r="AC238" s="2">
        <v>0</v>
      </c>
      <c r="AD238" s="2">
        <v>1065</v>
      </c>
      <c r="AE238" s="2">
        <v>2164</v>
      </c>
      <c r="AF238" s="2">
        <v>1673</v>
      </c>
      <c r="AG238" s="2">
        <v>471</v>
      </c>
      <c r="AH238" s="2">
        <v>251</v>
      </c>
      <c r="AI238" s="2">
        <v>402</v>
      </c>
      <c r="AJ238" s="2">
        <v>275</v>
      </c>
      <c r="AK238" s="2">
        <v>232</v>
      </c>
      <c r="AL238" s="2">
        <v>781</v>
      </c>
      <c r="AM238" s="2">
        <v>17</v>
      </c>
      <c r="AN238" s="2">
        <v>724</v>
      </c>
      <c r="AO238" s="2">
        <v>793</v>
      </c>
      <c r="AP238" s="2">
        <v>156</v>
      </c>
      <c r="AQ238" s="2">
        <v>66</v>
      </c>
      <c r="AR238" s="2">
        <v>464</v>
      </c>
      <c r="AS238" s="2">
        <v>1269</v>
      </c>
      <c r="AT238" s="2">
        <v>525</v>
      </c>
      <c r="AU238" s="2">
        <v>118</v>
      </c>
      <c r="AV238" s="2">
        <v>929</v>
      </c>
      <c r="AW238" s="8">
        <v>238</v>
      </c>
    </row>
    <row r="239" spans="1:49" ht="15" x14ac:dyDescent="0.25">
      <c r="A239" s="210" t="s">
        <v>99</v>
      </c>
      <c r="B239" s="2">
        <v>36171</v>
      </c>
      <c r="C239" s="2">
        <v>1599</v>
      </c>
      <c r="D239" s="2">
        <v>264</v>
      </c>
      <c r="E239" s="2">
        <v>351</v>
      </c>
      <c r="F239" s="2">
        <v>2653</v>
      </c>
      <c r="G239" s="2">
        <v>2309</v>
      </c>
      <c r="H239" s="2">
        <v>6769</v>
      </c>
      <c r="I239" s="2">
        <v>7076</v>
      </c>
      <c r="J239" s="2">
        <v>908</v>
      </c>
      <c r="K239" s="2">
        <v>2881</v>
      </c>
      <c r="L239" s="2">
        <v>9093</v>
      </c>
      <c r="M239" s="2">
        <v>15</v>
      </c>
      <c r="N239" s="2">
        <v>95</v>
      </c>
      <c r="O239" s="2">
        <v>2158</v>
      </c>
      <c r="P239" s="2"/>
      <c r="Q239" s="2">
        <v>3136</v>
      </c>
      <c r="R239" s="2">
        <v>3221</v>
      </c>
      <c r="S239" s="2">
        <v>440</v>
      </c>
      <c r="T239" s="2">
        <v>266</v>
      </c>
      <c r="U239" s="2">
        <v>241</v>
      </c>
      <c r="V239" s="2">
        <v>351</v>
      </c>
      <c r="W239" s="2">
        <v>756</v>
      </c>
      <c r="X239" s="2">
        <v>582</v>
      </c>
      <c r="Y239" s="2">
        <v>1775</v>
      </c>
      <c r="Z239" s="2">
        <v>582</v>
      </c>
      <c r="AA239" s="2">
        <v>1790</v>
      </c>
      <c r="AB239" s="2">
        <v>6662</v>
      </c>
      <c r="AC239" s="2">
        <v>0</v>
      </c>
      <c r="AD239" s="2">
        <v>1291</v>
      </c>
      <c r="AE239" s="2">
        <v>2653</v>
      </c>
      <c r="AF239" s="2">
        <v>1878</v>
      </c>
      <c r="AG239" s="2">
        <v>642</v>
      </c>
      <c r="AH239" s="2">
        <v>351</v>
      </c>
      <c r="AI239" s="2">
        <v>603</v>
      </c>
      <c r="AJ239" s="2">
        <v>412</v>
      </c>
      <c r="AK239" s="2">
        <v>381</v>
      </c>
      <c r="AL239" s="2">
        <v>1086</v>
      </c>
      <c r="AM239" s="2">
        <v>15</v>
      </c>
      <c r="AN239" s="2">
        <v>962</v>
      </c>
      <c r="AO239" s="2">
        <v>1085</v>
      </c>
      <c r="AP239" s="2">
        <v>264</v>
      </c>
      <c r="AQ239" s="2">
        <v>95</v>
      </c>
      <c r="AR239" s="2">
        <v>636</v>
      </c>
      <c r="AS239" s="2">
        <v>1795</v>
      </c>
      <c r="AT239" s="2">
        <v>777</v>
      </c>
      <c r="AU239" s="2">
        <v>197</v>
      </c>
      <c r="AV239" s="2">
        <v>1246</v>
      </c>
      <c r="AW239" s="8">
        <v>239</v>
      </c>
    </row>
    <row r="240" spans="1:49" ht="15" x14ac:dyDescent="0.25">
      <c r="A240" s="210" t="s">
        <v>100</v>
      </c>
      <c r="B240" s="2">
        <v>40414</v>
      </c>
      <c r="C240" s="2">
        <v>1844</v>
      </c>
      <c r="D240" s="2">
        <v>289</v>
      </c>
      <c r="E240" s="2">
        <v>429</v>
      </c>
      <c r="F240" s="2">
        <v>2743</v>
      </c>
      <c r="G240" s="2">
        <v>2560</v>
      </c>
      <c r="H240" s="2">
        <v>7135</v>
      </c>
      <c r="I240" s="2">
        <v>8289</v>
      </c>
      <c r="J240" s="2">
        <v>1126</v>
      </c>
      <c r="K240" s="2">
        <v>3313</v>
      </c>
      <c r="L240" s="2">
        <v>9862</v>
      </c>
      <c r="M240" s="2">
        <v>39</v>
      </c>
      <c r="N240" s="2">
        <v>82</v>
      </c>
      <c r="O240" s="2">
        <v>2703</v>
      </c>
      <c r="P240" s="2"/>
      <c r="Q240" s="2">
        <v>3241</v>
      </c>
      <c r="R240" s="2">
        <v>3466</v>
      </c>
      <c r="S240" s="2">
        <v>611</v>
      </c>
      <c r="T240" s="2">
        <v>303</v>
      </c>
      <c r="U240" s="2">
        <v>303</v>
      </c>
      <c r="V240" s="2">
        <v>429</v>
      </c>
      <c r="W240" s="2">
        <v>810</v>
      </c>
      <c r="X240" s="2">
        <v>611</v>
      </c>
      <c r="Y240" s="2">
        <v>2126</v>
      </c>
      <c r="Z240" s="2">
        <v>829</v>
      </c>
      <c r="AA240" s="2">
        <v>2178</v>
      </c>
      <c r="AB240" s="2">
        <v>6996</v>
      </c>
      <c r="AC240" s="2">
        <v>0</v>
      </c>
      <c r="AD240" s="2">
        <v>1349</v>
      </c>
      <c r="AE240" s="2">
        <v>2743</v>
      </c>
      <c r="AF240" s="2">
        <v>1919</v>
      </c>
      <c r="AG240" s="2">
        <v>823</v>
      </c>
      <c r="AH240" s="2">
        <v>421</v>
      </c>
      <c r="AI240" s="2">
        <v>615</v>
      </c>
      <c r="AJ240" s="2">
        <v>428</v>
      </c>
      <c r="AK240" s="2">
        <v>454</v>
      </c>
      <c r="AL240" s="2">
        <v>1249</v>
      </c>
      <c r="AM240" s="2">
        <v>39</v>
      </c>
      <c r="AN240" s="2">
        <v>1282</v>
      </c>
      <c r="AO240" s="2">
        <v>1399</v>
      </c>
      <c r="AP240" s="2">
        <v>289</v>
      </c>
      <c r="AQ240" s="2">
        <v>82</v>
      </c>
      <c r="AR240" s="2">
        <v>779</v>
      </c>
      <c r="AS240" s="2">
        <v>2064</v>
      </c>
      <c r="AT240" s="2">
        <v>908</v>
      </c>
      <c r="AU240" s="2">
        <v>246</v>
      </c>
      <c r="AV240" s="2">
        <v>1422</v>
      </c>
      <c r="AW240" s="8">
        <v>240</v>
      </c>
    </row>
    <row r="241" spans="1:49" ht="15" x14ac:dyDescent="0.25">
      <c r="A241" s="210" t="s">
        <v>101</v>
      </c>
      <c r="B241" s="2">
        <v>38783</v>
      </c>
      <c r="C241" s="2">
        <v>1923</v>
      </c>
      <c r="D241" s="2">
        <v>269</v>
      </c>
      <c r="E241" s="2">
        <v>444</v>
      </c>
      <c r="F241" s="2">
        <v>2619</v>
      </c>
      <c r="G241" s="2">
        <v>2210</v>
      </c>
      <c r="H241" s="2">
        <v>6883</v>
      </c>
      <c r="I241" s="2">
        <v>8007</v>
      </c>
      <c r="J241" s="2">
        <v>1081</v>
      </c>
      <c r="K241" s="2">
        <v>3357</v>
      </c>
      <c r="L241" s="2">
        <v>9193</v>
      </c>
      <c r="M241" s="2">
        <v>33</v>
      </c>
      <c r="N241" s="2">
        <v>52</v>
      </c>
      <c r="O241" s="2">
        <v>2712</v>
      </c>
      <c r="P241" s="2"/>
      <c r="Q241" s="2">
        <v>3158</v>
      </c>
      <c r="R241" s="2">
        <v>3331</v>
      </c>
      <c r="S241" s="2">
        <v>584</v>
      </c>
      <c r="T241" s="2">
        <v>345</v>
      </c>
      <c r="U241" s="2">
        <v>272</v>
      </c>
      <c r="V241" s="2">
        <v>444</v>
      </c>
      <c r="W241" s="2">
        <v>931</v>
      </c>
      <c r="X241" s="2">
        <v>586</v>
      </c>
      <c r="Y241" s="2">
        <v>2111</v>
      </c>
      <c r="Z241" s="2">
        <v>753</v>
      </c>
      <c r="AA241" s="2">
        <v>2100</v>
      </c>
      <c r="AB241" s="2">
        <v>6581</v>
      </c>
      <c r="AC241" s="2">
        <v>0</v>
      </c>
      <c r="AD241" s="2">
        <v>1150</v>
      </c>
      <c r="AE241" s="2">
        <v>2619</v>
      </c>
      <c r="AF241" s="2">
        <v>1731</v>
      </c>
      <c r="AG241" s="2">
        <v>736</v>
      </c>
      <c r="AH241" s="2">
        <v>443</v>
      </c>
      <c r="AI241" s="2">
        <v>552</v>
      </c>
      <c r="AJ241" s="2">
        <v>394</v>
      </c>
      <c r="AK241" s="2">
        <v>456</v>
      </c>
      <c r="AL241" s="2">
        <v>1234</v>
      </c>
      <c r="AM241" s="2">
        <v>33</v>
      </c>
      <c r="AN241" s="2">
        <v>1197</v>
      </c>
      <c r="AO241" s="2">
        <v>1410</v>
      </c>
      <c r="AP241" s="2">
        <v>269</v>
      </c>
      <c r="AQ241" s="2">
        <v>52</v>
      </c>
      <c r="AR241" s="2">
        <v>881</v>
      </c>
      <c r="AS241" s="2">
        <v>2123</v>
      </c>
      <c r="AT241" s="2">
        <v>788</v>
      </c>
      <c r="AU241" s="2">
        <v>212</v>
      </c>
      <c r="AV241" s="2">
        <v>1307</v>
      </c>
      <c r="AW241" s="8">
        <v>241</v>
      </c>
    </row>
    <row r="242" spans="1:49" ht="15" x14ac:dyDescent="0.25">
      <c r="A242" s="210" t="s">
        <v>102</v>
      </c>
      <c r="B242" s="2">
        <v>35061</v>
      </c>
      <c r="C242" s="2">
        <v>1801</v>
      </c>
      <c r="D242" s="2">
        <v>275</v>
      </c>
      <c r="E242" s="2">
        <v>382</v>
      </c>
      <c r="F242" s="2">
        <v>2359</v>
      </c>
      <c r="G242" s="2">
        <v>2043</v>
      </c>
      <c r="H242" s="2">
        <v>6267</v>
      </c>
      <c r="I242" s="2">
        <v>7362</v>
      </c>
      <c r="J242" s="2">
        <v>1030</v>
      </c>
      <c r="K242" s="2">
        <v>2889</v>
      </c>
      <c r="L242" s="2">
        <v>8067</v>
      </c>
      <c r="M242" s="2">
        <v>27</v>
      </c>
      <c r="N242" s="2">
        <v>41</v>
      </c>
      <c r="O242" s="2">
        <v>2518</v>
      </c>
      <c r="P242" s="2"/>
      <c r="Q242" s="2">
        <v>2902</v>
      </c>
      <c r="R242" s="2">
        <v>3044</v>
      </c>
      <c r="S242" s="2">
        <v>616</v>
      </c>
      <c r="T242" s="2">
        <v>297</v>
      </c>
      <c r="U242" s="2">
        <v>288</v>
      </c>
      <c r="V242" s="2">
        <v>382</v>
      </c>
      <c r="W242" s="2">
        <v>779</v>
      </c>
      <c r="X242" s="2">
        <v>544</v>
      </c>
      <c r="Y242" s="2">
        <v>2004</v>
      </c>
      <c r="Z242" s="2">
        <v>657</v>
      </c>
      <c r="AA242" s="2">
        <v>1896</v>
      </c>
      <c r="AB242" s="2">
        <v>5905</v>
      </c>
      <c r="AC242" s="2">
        <v>0</v>
      </c>
      <c r="AD242" s="2">
        <v>1001</v>
      </c>
      <c r="AE242" s="2">
        <v>2359</v>
      </c>
      <c r="AF242" s="2">
        <v>1624</v>
      </c>
      <c r="AG242" s="2">
        <v>733</v>
      </c>
      <c r="AH242" s="2">
        <v>369</v>
      </c>
      <c r="AI242" s="2">
        <v>464</v>
      </c>
      <c r="AJ242" s="2">
        <v>321</v>
      </c>
      <c r="AK242" s="2">
        <v>490</v>
      </c>
      <c r="AL242" s="2">
        <v>1029</v>
      </c>
      <c r="AM242" s="2">
        <v>27</v>
      </c>
      <c r="AN242" s="2">
        <v>1123</v>
      </c>
      <c r="AO242" s="2">
        <v>1259</v>
      </c>
      <c r="AP242" s="2">
        <v>275</v>
      </c>
      <c r="AQ242" s="2">
        <v>41</v>
      </c>
      <c r="AR242" s="2">
        <v>767</v>
      </c>
      <c r="AS242" s="2">
        <v>1860</v>
      </c>
      <c r="AT242" s="2">
        <v>754</v>
      </c>
      <c r="AU242" s="2">
        <v>210</v>
      </c>
      <c r="AV242" s="2">
        <v>1041</v>
      </c>
      <c r="AW242" s="8">
        <v>242</v>
      </c>
    </row>
    <row r="243" spans="1:49" ht="15" x14ac:dyDescent="0.25">
      <c r="A243" s="210" t="s">
        <v>103</v>
      </c>
      <c r="B243" s="2">
        <v>32757</v>
      </c>
      <c r="C243" s="2">
        <v>1981</v>
      </c>
      <c r="D243" s="2">
        <v>281</v>
      </c>
      <c r="E243" s="2">
        <v>436</v>
      </c>
      <c r="F243" s="2">
        <v>2381</v>
      </c>
      <c r="G243" s="2">
        <v>1915</v>
      </c>
      <c r="H243" s="2">
        <v>5627</v>
      </c>
      <c r="I243" s="2">
        <v>6485</v>
      </c>
      <c r="J243" s="2">
        <v>1026</v>
      </c>
      <c r="K243" s="2">
        <v>2670</v>
      </c>
      <c r="L243" s="2">
        <v>7407</v>
      </c>
      <c r="M243" s="2">
        <v>25</v>
      </c>
      <c r="N243" s="2">
        <v>47</v>
      </c>
      <c r="O243" s="2">
        <v>2476</v>
      </c>
      <c r="P243" s="2"/>
      <c r="Q243" s="2">
        <v>2551</v>
      </c>
      <c r="R243" s="2">
        <v>2755</v>
      </c>
      <c r="S243" s="2">
        <v>668</v>
      </c>
      <c r="T243" s="2">
        <v>293</v>
      </c>
      <c r="U243" s="2">
        <v>304</v>
      </c>
      <c r="V243" s="2">
        <v>436</v>
      </c>
      <c r="W243" s="2">
        <v>685</v>
      </c>
      <c r="X243" s="2">
        <v>541</v>
      </c>
      <c r="Y243" s="2">
        <v>1802</v>
      </c>
      <c r="Z243" s="2">
        <v>586</v>
      </c>
      <c r="AA243" s="2">
        <v>1600</v>
      </c>
      <c r="AB243" s="2">
        <v>5441</v>
      </c>
      <c r="AC243" s="2">
        <v>0</v>
      </c>
      <c r="AD243" s="2">
        <v>861</v>
      </c>
      <c r="AE243" s="2">
        <v>2381</v>
      </c>
      <c r="AF243" s="2">
        <v>1462</v>
      </c>
      <c r="AG243" s="2">
        <v>733</v>
      </c>
      <c r="AH243" s="2">
        <v>308</v>
      </c>
      <c r="AI243" s="2">
        <v>499</v>
      </c>
      <c r="AJ243" s="2">
        <v>321</v>
      </c>
      <c r="AK243" s="2">
        <v>553</v>
      </c>
      <c r="AL243" s="2">
        <v>918</v>
      </c>
      <c r="AM243" s="2">
        <v>25</v>
      </c>
      <c r="AN243" s="2">
        <v>1123</v>
      </c>
      <c r="AO243" s="2">
        <v>1155</v>
      </c>
      <c r="AP243" s="2">
        <v>281</v>
      </c>
      <c r="AQ243" s="2">
        <v>47</v>
      </c>
      <c r="AR243" s="2">
        <v>887</v>
      </c>
      <c r="AS243" s="2">
        <v>1752</v>
      </c>
      <c r="AT243" s="2">
        <v>750</v>
      </c>
      <c r="AU243" s="2">
        <v>158</v>
      </c>
      <c r="AV243" s="2">
        <v>881</v>
      </c>
      <c r="AW243" s="8">
        <v>243</v>
      </c>
    </row>
    <row r="244" spans="1:49" ht="15" x14ac:dyDescent="0.25">
      <c r="A244" s="210" t="s">
        <v>104</v>
      </c>
      <c r="B244" s="2">
        <v>28367</v>
      </c>
      <c r="C244" s="2">
        <v>1849</v>
      </c>
      <c r="D244" s="2">
        <v>251</v>
      </c>
      <c r="E244" s="2">
        <v>348</v>
      </c>
      <c r="F244" s="2">
        <v>2252</v>
      </c>
      <c r="G244" s="2">
        <v>1748</v>
      </c>
      <c r="H244" s="2">
        <v>4524</v>
      </c>
      <c r="I244" s="2">
        <v>5622</v>
      </c>
      <c r="J244" s="2">
        <v>883</v>
      </c>
      <c r="K244" s="2">
        <v>2125</v>
      </c>
      <c r="L244" s="2">
        <v>6319</v>
      </c>
      <c r="M244" s="2">
        <v>19</v>
      </c>
      <c r="N244" s="2">
        <v>41</v>
      </c>
      <c r="O244" s="2">
        <v>2386</v>
      </c>
      <c r="P244" s="2"/>
      <c r="Q244" s="2">
        <v>1951</v>
      </c>
      <c r="R244" s="2">
        <v>2269</v>
      </c>
      <c r="S244" s="2">
        <v>641</v>
      </c>
      <c r="T244" s="2">
        <v>280</v>
      </c>
      <c r="U244" s="2">
        <v>257</v>
      </c>
      <c r="V244" s="2">
        <v>348</v>
      </c>
      <c r="W244" s="2">
        <v>639</v>
      </c>
      <c r="X244" s="2">
        <v>450</v>
      </c>
      <c r="Y244" s="2">
        <v>1664</v>
      </c>
      <c r="Z244" s="2">
        <v>583</v>
      </c>
      <c r="AA244" s="2">
        <v>1454</v>
      </c>
      <c r="AB244" s="2">
        <v>4603</v>
      </c>
      <c r="AC244" s="2">
        <v>0</v>
      </c>
      <c r="AD244" s="2">
        <v>772</v>
      </c>
      <c r="AE244" s="2">
        <v>2252</v>
      </c>
      <c r="AF244" s="2">
        <v>1052</v>
      </c>
      <c r="AG244" s="2">
        <v>603</v>
      </c>
      <c r="AH244" s="2">
        <v>306</v>
      </c>
      <c r="AI244" s="2">
        <v>412</v>
      </c>
      <c r="AJ244" s="2">
        <v>304</v>
      </c>
      <c r="AK244" s="2">
        <v>532</v>
      </c>
      <c r="AL244" s="2">
        <v>667</v>
      </c>
      <c r="AM244" s="2">
        <v>19</v>
      </c>
      <c r="AN244" s="2">
        <v>1106</v>
      </c>
      <c r="AO244" s="2">
        <v>1024</v>
      </c>
      <c r="AP244" s="2">
        <v>251</v>
      </c>
      <c r="AQ244" s="2">
        <v>41</v>
      </c>
      <c r="AR244" s="2">
        <v>867</v>
      </c>
      <c r="AS244" s="2">
        <v>1458</v>
      </c>
      <c r="AT244" s="2">
        <v>719</v>
      </c>
      <c r="AU244" s="2">
        <v>122</v>
      </c>
      <c r="AV244" s="2">
        <v>721</v>
      </c>
      <c r="AW244" s="8">
        <v>244</v>
      </c>
    </row>
    <row r="245" spans="1:49" ht="15" x14ac:dyDescent="0.25">
      <c r="A245" s="210" t="s">
        <v>105</v>
      </c>
      <c r="B245" s="2">
        <v>19631</v>
      </c>
      <c r="C245" s="2">
        <v>1193</v>
      </c>
      <c r="D245" s="2">
        <v>162</v>
      </c>
      <c r="E245" s="2">
        <v>271</v>
      </c>
      <c r="F245" s="2">
        <v>1466</v>
      </c>
      <c r="G245" s="2">
        <v>1185</v>
      </c>
      <c r="H245" s="2">
        <v>3180</v>
      </c>
      <c r="I245" s="2">
        <v>4025</v>
      </c>
      <c r="J245" s="2">
        <v>609</v>
      </c>
      <c r="K245" s="2">
        <v>1400</v>
      </c>
      <c r="L245" s="2">
        <v>4367</v>
      </c>
      <c r="M245" s="2">
        <v>11</v>
      </c>
      <c r="N245" s="2">
        <v>36</v>
      </c>
      <c r="O245" s="2">
        <v>1726</v>
      </c>
      <c r="P245" s="2"/>
      <c r="Q245" s="2">
        <v>1402</v>
      </c>
      <c r="R245" s="2">
        <v>1531</v>
      </c>
      <c r="S245" s="2">
        <v>411</v>
      </c>
      <c r="T245" s="2">
        <v>179</v>
      </c>
      <c r="U245" s="2">
        <v>172</v>
      </c>
      <c r="V245" s="2">
        <v>271</v>
      </c>
      <c r="W245" s="2">
        <v>519</v>
      </c>
      <c r="X245" s="2">
        <v>283</v>
      </c>
      <c r="Y245" s="2">
        <v>1330</v>
      </c>
      <c r="Z245" s="2">
        <v>418</v>
      </c>
      <c r="AA245" s="2">
        <v>1089</v>
      </c>
      <c r="AB245" s="2">
        <v>3242</v>
      </c>
      <c r="AC245" s="2">
        <v>0</v>
      </c>
      <c r="AD245" s="2">
        <v>484</v>
      </c>
      <c r="AE245" s="2">
        <v>1466</v>
      </c>
      <c r="AF245" s="2">
        <v>694</v>
      </c>
      <c r="AG245" s="2">
        <v>430</v>
      </c>
      <c r="AH245" s="2">
        <v>216</v>
      </c>
      <c r="AI245" s="2">
        <v>249</v>
      </c>
      <c r="AJ245" s="2">
        <v>247</v>
      </c>
      <c r="AK245" s="2">
        <v>361</v>
      </c>
      <c r="AL245" s="2">
        <v>418</v>
      </c>
      <c r="AM245" s="2">
        <v>11</v>
      </c>
      <c r="AN245" s="2">
        <v>796</v>
      </c>
      <c r="AO245" s="2">
        <v>631</v>
      </c>
      <c r="AP245" s="2">
        <v>162</v>
      </c>
      <c r="AQ245" s="2">
        <v>36</v>
      </c>
      <c r="AR245" s="2">
        <v>549</v>
      </c>
      <c r="AS245" s="2">
        <v>982</v>
      </c>
      <c r="AT245" s="2">
        <v>529</v>
      </c>
      <c r="AU245" s="2">
        <v>65</v>
      </c>
      <c r="AV245" s="2">
        <v>458</v>
      </c>
      <c r="AW245" s="8">
        <v>245</v>
      </c>
    </row>
    <row r="246" spans="1:49" ht="15" x14ac:dyDescent="0.25">
      <c r="A246" s="210" t="s">
        <v>106</v>
      </c>
      <c r="B246" s="2">
        <v>15774</v>
      </c>
      <c r="C246" s="2">
        <v>981</v>
      </c>
      <c r="D246" s="2">
        <v>137</v>
      </c>
      <c r="E246" s="2">
        <v>249</v>
      </c>
      <c r="F246" s="2">
        <v>1157</v>
      </c>
      <c r="G246" s="2">
        <v>959</v>
      </c>
      <c r="H246" s="2">
        <v>2450</v>
      </c>
      <c r="I246" s="2">
        <v>3252</v>
      </c>
      <c r="J246" s="2">
        <v>508</v>
      </c>
      <c r="K246" s="2">
        <v>1019</v>
      </c>
      <c r="L246" s="2">
        <v>3583</v>
      </c>
      <c r="M246" s="2">
        <v>9</v>
      </c>
      <c r="N246" s="2">
        <v>11</v>
      </c>
      <c r="O246" s="2">
        <v>1459</v>
      </c>
      <c r="P246" s="2"/>
      <c r="Q246" s="2">
        <v>1125</v>
      </c>
      <c r="R246" s="2">
        <v>1126</v>
      </c>
      <c r="S246" s="2">
        <v>365</v>
      </c>
      <c r="T246" s="2">
        <v>141</v>
      </c>
      <c r="U246" s="2">
        <v>135</v>
      </c>
      <c r="V246" s="2">
        <v>249</v>
      </c>
      <c r="W246" s="2">
        <v>429</v>
      </c>
      <c r="X246" s="2">
        <v>207</v>
      </c>
      <c r="Y246" s="2">
        <v>1170</v>
      </c>
      <c r="Z246" s="2">
        <v>293</v>
      </c>
      <c r="AA246" s="2">
        <v>866</v>
      </c>
      <c r="AB246" s="2">
        <v>2816</v>
      </c>
      <c r="AC246" s="2">
        <v>0</v>
      </c>
      <c r="AD246" s="2">
        <v>410</v>
      </c>
      <c r="AE246" s="2">
        <v>1157</v>
      </c>
      <c r="AF246" s="2">
        <v>580</v>
      </c>
      <c r="AG246" s="2">
        <v>367</v>
      </c>
      <c r="AH246" s="2">
        <v>171</v>
      </c>
      <c r="AI246" s="2">
        <v>206</v>
      </c>
      <c r="AJ246" s="2">
        <v>199</v>
      </c>
      <c r="AK246" s="2">
        <v>289</v>
      </c>
      <c r="AL246" s="2">
        <v>271</v>
      </c>
      <c r="AM246" s="2">
        <v>9</v>
      </c>
      <c r="AN246" s="2">
        <v>665</v>
      </c>
      <c r="AO246" s="2">
        <v>417</v>
      </c>
      <c r="AP246" s="2">
        <v>137</v>
      </c>
      <c r="AQ246" s="2">
        <v>11</v>
      </c>
      <c r="AR246" s="2">
        <v>485</v>
      </c>
      <c r="AS246" s="2">
        <v>748</v>
      </c>
      <c r="AT246" s="2">
        <v>414</v>
      </c>
      <c r="AU246" s="2">
        <v>48</v>
      </c>
      <c r="AV246" s="2">
        <v>268</v>
      </c>
      <c r="AW246" s="8">
        <v>246</v>
      </c>
    </row>
    <row r="247" spans="1:49" ht="15" x14ac:dyDescent="0.25">
      <c r="A247" s="210" t="s">
        <v>107</v>
      </c>
      <c r="B247" s="2">
        <v>10423</v>
      </c>
      <c r="C247" s="2">
        <v>631</v>
      </c>
      <c r="D247" s="2">
        <v>100</v>
      </c>
      <c r="E247" s="2">
        <v>122</v>
      </c>
      <c r="F247" s="2">
        <v>770</v>
      </c>
      <c r="G247" s="2">
        <v>544</v>
      </c>
      <c r="H247" s="2">
        <v>1615</v>
      </c>
      <c r="I247" s="2">
        <v>2116</v>
      </c>
      <c r="J247" s="2">
        <v>360</v>
      </c>
      <c r="K247" s="2">
        <v>636</v>
      </c>
      <c r="L247" s="2">
        <v>2462</v>
      </c>
      <c r="M247" s="2">
        <v>10</v>
      </c>
      <c r="N247" s="2">
        <v>4</v>
      </c>
      <c r="O247" s="2">
        <v>1053</v>
      </c>
      <c r="P247" s="2"/>
      <c r="Q247" s="2">
        <v>766</v>
      </c>
      <c r="R247" s="2">
        <v>704</v>
      </c>
      <c r="S247" s="2">
        <v>259</v>
      </c>
      <c r="T247" s="2">
        <v>107</v>
      </c>
      <c r="U247" s="2">
        <v>88</v>
      </c>
      <c r="V247" s="2">
        <v>122</v>
      </c>
      <c r="W247" s="2">
        <v>323</v>
      </c>
      <c r="X247" s="2">
        <v>121</v>
      </c>
      <c r="Y247" s="2">
        <v>771</v>
      </c>
      <c r="Z247" s="2">
        <v>218</v>
      </c>
      <c r="AA247" s="2">
        <v>592</v>
      </c>
      <c r="AB247" s="2">
        <v>1996</v>
      </c>
      <c r="AC247" s="2">
        <v>0</v>
      </c>
      <c r="AD247" s="2">
        <v>208</v>
      </c>
      <c r="AE247" s="2">
        <v>770</v>
      </c>
      <c r="AF247" s="2">
        <v>337</v>
      </c>
      <c r="AG247" s="2">
        <v>253</v>
      </c>
      <c r="AH247" s="2">
        <v>99</v>
      </c>
      <c r="AI247" s="2">
        <v>92</v>
      </c>
      <c r="AJ247" s="2">
        <v>145</v>
      </c>
      <c r="AK247" s="2">
        <v>207</v>
      </c>
      <c r="AL247" s="2">
        <v>164</v>
      </c>
      <c r="AM247" s="2">
        <v>10</v>
      </c>
      <c r="AN247" s="2">
        <v>471</v>
      </c>
      <c r="AO247" s="2">
        <v>285</v>
      </c>
      <c r="AP247" s="2">
        <v>100</v>
      </c>
      <c r="AQ247" s="2">
        <v>4</v>
      </c>
      <c r="AR247" s="2">
        <v>303</v>
      </c>
      <c r="AS247" s="2">
        <v>472</v>
      </c>
      <c r="AT247" s="2">
        <v>248</v>
      </c>
      <c r="AU247" s="2">
        <v>32</v>
      </c>
      <c r="AV247" s="2">
        <v>156</v>
      </c>
      <c r="AW247" s="8">
        <v>247</v>
      </c>
    </row>
    <row r="248" spans="1:49" ht="15" x14ac:dyDescent="0.25">
      <c r="A248" s="211" t="s">
        <v>108</v>
      </c>
      <c r="B248" s="2">
        <v>5339</v>
      </c>
      <c r="C248" s="2">
        <v>353</v>
      </c>
      <c r="D248" s="2">
        <v>40</v>
      </c>
      <c r="E248" s="2">
        <v>75</v>
      </c>
      <c r="F248" s="2">
        <v>380</v>
      </c>
      <c r="G248" s="2">
        <v>229</v>
      </c>
      <c r="H248" s="2">
        <v>847</v>
      </c>
      <c r="I248" s="2">
        <v>1078</v>
      </c>
      <c r="J248" s="2">
        <v>181</v>
      </c>
      <c r="K248" s="2">
        <v>287</v>
      </c>
      <c r="L248" s="2">
        <v>1365</v>
      </c>
      <c r="M248" s="2">
        <v>0</v>
      </c>
      <c r="N248" s="2">
        <v>3</v>
      </c>
      <c r="O248" s="2">
        <v>501</v>
      </c>
      <c r="P248" s="2"/>
      <c r="Q248" s="2">
        <v>419</v>
      </c>
      <c r="R248" s="2">
        <v>365</v>
      </c>
      <c r="S248" s="2">
        <v>107</v>
      </c>
      <c r="T248" s="2">
        <v>52</v>
      </c>
      <c r="U248" s="2">
        <v>27</v>
      </c>
      <c r="V248" s="2">
        <v>75</v>
      </c>
      <c r="W248" s="2">
        <v>152</v>
      </c>
      <c r="X248" s="2">
        <v>65</v>
      </c>
      <c r="Y248" s="2">
        <v>342</v>
      </c>
      <c r="Z248" s="2">
        <v>129</v>
      </c>
      <c r="AA248" s="2">
        <v>329</v>
      </c>
      <c r="AB248" s="2">
        <v>1110</v>
      </c>
      <c r="AC248" s="2">
        <v>0</v>
      </c>
      <c r="AD248" s="2">
        <v>95</v>
      </c>
      <c r="AE248" s="2">
        <v>380</v>
      </c>
      <c r="AF248" s="2">
        <v>230</v>
      </c>
      <c r="AG248" s="2">
        <v>129</v>
      </c>
      <c r="AH248" s="2">
        <v>62</v>
      </c>
      <c r="AI248" s="2">
        <v>48</v>
      </c>
      <c r="AJ248" s="2">
        <v>63</v>
      </c>
      <c r="AK248" s="2">
        <v>97</v>
      </c>
      <c r="AL248" s="2">
        <v>70</v>
      </c>
      <c r="AM248" s="2">
        <v>0</v>
      </c>
      <c r="AN248" s="2">
        <v>242</v>
      </c>
      <c r="AO248" s="2">
        <v>102</v>
      </c>
      <c r="AP248" s="2">
        <v>40</v>
      </c>
      <c r="AQ248" s="2">
        <v>3</v>
      </c>
      <c r="AR248" s="2">
        <v>191</v>
      </c>
      <c r="AS248" s="2">
        <v>217</v>
      </c>
      <c r="AT248" s="2">
        <v>107</v>
      </c>
      <c r="AU248" s="2">
        <v>13</v>
      </c>
      <c r="AV248" s="2">
        <v>78</v>
      </c>
      <c r="AW248" s="8">
        <v>248</v>
      </c>
    </row>
    <row r="249" spans="1:49" ht="15" x14ac:dyDescent="0.25">
      <c r="A249" s="211" t="s">
        <v>109</v>
      </c>
      <c r="B249" s="2">
        <v>2117</v>
      </c>
      <c r="C249" s="2">
        <v>132</v>
      </c>
      <c r="D249" s="2">
        <v>11</v>
      </c>
      <c r="E249" s="2">
        <v>19</v>
      </c>
      <c r="F249" s="2">
        <v>142</v>
      </c>
      <c r="G249" s="2">
        <v>114</v>
      </c>
      <c r="H249" s="2">
        <v>353</v>
      </c>
      <c r="I249" s="2">
        <v>396</v>
      </c>
      <c r="J249" s="2">
        <v>77</v>
      </c>
      <c r="K249" s="2">
        <v>89</v>
      </c>
      <c r="L249" s="2">
        <v>575</v>
      </c>
      <c r="M249" s="2">
        <v>2</v>
      </c>
      <c r="N249" s="2">
        <v>3</v>
      </c>
      <c r="O249" s="2">
        <v>204</v>
      </c>
      <c r="P249" s="2"/>
      <c r="Q249" s="2">
        <v>175</v>
      </c>
      <c r="R249" s="2">
        <v>160</v>
      </c>
      <c r="S249" s="2">
        <v>39</v>
      </c>
      <c r="T249" s="2">
        <v>24</v>
      </c>
      <c r="U249" s="2">
        <v>12</v>
      </c>
      <c r="V249" s="2">
        <v>19</v>
      </c>
      <c r="W249" s="2">
        <v>58</v>
      </c>
      <c r="X249" s="2">
        <v>30</v>
      </c>
      <c r="Y249" s="2">
        <v>127</v>
      </c>
      <c r="Z249" s="2">
        <v>44</v>
      </c>
      <c r="AA249" s="2">
        <v>127</v>
      </c>
      <c r="AB249" s="2">
        <v>486</v>
      </c>
      <c r="AC249" s="2">
        <v>0</v>
      </c>
      <c r="AD249" s="2">
        <v>50</v>
      </c>
      <c r="AE249" s="2">
        <v>142</v>
      </c>
      <c r="AF249" s="2">
        <v>82</v>
      </c>
      <c r="AG249" s="2">
        <v>53</v>
      </c>
      <c r="AH249" s="2">
        <v>22</v>
      </c>
      <c r="AI249" s="2">
        <v>18</v>
      </c>
      <c r="AJ249" s="2">
        <v>18</v>
      </c>
      <c r="AK249" s="2">
        <v>36</v>
      </c>
      <c r="AL249" s="2">
        <v>19</v>
      </c>
      <c r="AM249" s="2">
        <v>2</v>
      </c>
      <c r="AN249" s="2">
        <v>107</v>
      </c>
      <c r="AO249" s="2">
        <v>35</v>
      </c>
      <c r="AP249" s="2">
        <v>11</v>
      </c>
      <c r="AQ249" s="2">
        <v>3</v>
      </c>
      <c r="AR249" s="2">
        <v>66</v>
      </c>
      <c r="AS249" s="2">
        <v>70</v>
      </c>
      <c r="AT249" s="2">
        <v>52</v>
      </c>
      <c r="AU249" s="2">
        <v>3</v>
      </c>
      <c r="AV249" s="2">
        <v>27</v>
      </c>
      <c r="AW249" s="8">
        <v>249</v>
      </c>
    </row>
    <row r="250" spans="1:49" ht="15" x14ac:dyDescent="0.25">
      <c r="A250" s="210" t="s">
        <v>264</v>
      </c>
      <c r="B250" s="2">
        <v>4466</v>
      </c>
      <c r="C250" s="214">
        <v>172</v>
      </c>
      <c r="D250" s="214">
        <v>20</v>
      </c>
      <c r="E250" s="214">
        <v>44</v>
      </c>
      <c r="F250" s="214">
        <v>332</v>
      </c>
      <c r="G250" s="214">
        <v>249</v>
      </c>
      <c r="H250" s="214">
        <v>917</v>
      </c>
      <c r="I250" s="214">
        <v>854</v>
      </c>
      <c r="J250" s="214">
        <v>103</v>
      </c>
      <c r="K250" s="214">
        <v>322</v>
      </c>
      <c r="L250" s="214">
        <v>1202</v>
      </c>
      <c r="M250" s="214">
        <v>2</v>
      </c>
      <c r="N250" s="214">
        <v>4</v>
      </c>
      <c r="O250" s="214">
        <v>245</v>
      </c>
      <c r="P250" s="215"/>
      <c r="Q250" s="214">
        <v>441</v>
      </c>
      <c r="R250" s="214">
        <v>415</v>
      </c>
      <c r="S250" s="214">
        <v>41</v>
      </c>
      <c r="T250" s="214">
        <v>32</v>
      </c>
      <c r="U250" s="214">
        <v>21</v>
      </c>
      <c r="V250" s="214">
        <v>44</v>
      </c>
      <c r="W250" s="214">
        <v>102</v>
      </c>
      <c r="X250" s="214">
        <v>62</v>
      </c>
      <c r="Y250" s="214">
        <v>194</v>
      </c>
      <c r="Z250" s="214">
        <v>60</v>
      </c>
      <c r="AA250" s="214">
        <v>229</v>
      </c>
      <c r="AB250" s="214">
        <v>952</v>
      </c>
      <c r="AC250" s="214">
        <v>0</v>
      </c>
      <c r="AD250" s="214">
        <v>138</v>
      </c>
      <c r="AE250" s="214">
        <v>332</v>
      </c>
      <c r="AF250" s="214">
        <v>265</v>
      </c>
      <c r="AG250" s="214">
        <v>71</v>
      </c>
      <c r="AH250" s="214">
        <v>33</v>
      </c>
      <c r="AI250" s="214">
        <v>70</v>
      </c>
      <c r="AJ250" s="214">
        <v>61</v>
      </c>
      <c r="AK250" s="214">
        <v>31</v>
      </c>
      <c r="AL250" s="214">
        <v>123</v>
      </c>
      <c r="AM250" s="214">
        <v>2</v>
      </c>
      <c r="AN250" s="214">
        <v>102</v>
      </c>
      <c r="AO250" s="214">
        <v>109</v>
      </c>
      <c r="AP250" s="214">
        <v>20</v>
      </c>
      <c r="AQ250" s="214">
        <v>4</v>
      </c>
      <c r="AR250" s="214">
        <v>79</v>
      </c>
      <c r="AS250" s="214">
        <v>199</v>
      </c>
      <c r="AT250" s="214">
        <v>90</v>
      </c>
      <c r="AU250" s="214">
        <v>24</v>
      </c>
      <c r="AV250" s="214">
        <v>120</v>
      </c>
      <c r="AW250" s="8">
        <v>250</v>
      </c>
    </row>
    <row r="251" spans="1:49" ht="15" x14ac:dyDescent="0.25">
      <c r="A251" s="210" t="s">
        <v>111</v>
      </c>
      <c r="B251" s="2">
        <v>20327</v>
      </c>
      <c r="C251" s="214">
        <v>787</v>
      </c>
      <c r="D251" s="214">
        <v>145</v>
      </c>
      <c r="E251" s="214">
        <v>184</v>
      </c>
      <c r="F251" s="214">
        <v>1565</v>
      </c>
      <c r="G251" s="214">
        <v>1214</v>
      </c>
      <c r="H251" s="214">
        <v>3821</v>
      </c>
      <c r="I251" s="214">
        <v>3969</v>
      </c>
      <c r="J251" s="214">
        <v>530</v>
      </c>
      <c r="K251" s="214">
        <v>1596</v>
      </c>
      <c r="L251" s="214">
        <v>5310</v>
      </c>
      <c r="M251" s="214">
        <v>14</v>
      </c>
      <c r="N251" s="214">
        <v>46</v>
      </c>
      <c r="O251" s="214">
        <v>1146</v>
      </c>
      <c r="P251" s="215"/>
      <c r="Q251" s="214">
        <v>1717</v>
      </c>
      <c r="R251" s="214">
        <v>1901</v>
      </c>
      <c r="S251" s="214">
        <v>219</v>
      </c>
      <c r="T251" s="214">
        <v>139</v>
      </c>
      <c r="U251" s="214">
        <v>115</v>
      </c>
      <c r="V251" s="214">
        <v>184</v>
      </c>
      <c r="W251" s="214">
        <v>405</v>
      </c>
      <c r="X251" s="214">
        <v>307</v>
      </c>
      <c r="Y251" s="214">
        <v>1018</v>
      </c>
      <c r="Z251" s="214">
        <v>347</v>
      </c>
      <c r="AA251" s="214">
        <v>1139</v>
      </c>
      <c r="AB251" s="214">
        <v>3977</v>
      </c>
      <c r="AC251" s="214">
        <v>0</v>
      </c>
      <c r="AD251" s="214">
        <v>702</v>
      </c>
      <c r="AE251" s="214">
        <v>1565</v>
      </c>
      <c r="AF251" s="214">
        <v>1033</v>
      </c>
      <c r="AG251" s="214">
        <v>391</v>
      </c>
      <c r="AH251" s="214">
        <v>163</v>
      </c>
      <c r="AI251" s="214">
        <v>351</v>
      </c>
      <c r="AJ251" s="214">
        <v>203</v>
      </c>
      <c r="AK251" s="214">
        <v>152</v>
      </c>
      <c r="AL251" s="214">
        <v>571</v>
      </c>
      <c r="AM251" s="214">
        <v>14</v>
      </c>
      <c r="AN251" s="214">
        <v>522</v>
      </c>
      <c r="AO251" s="214">
        <v>531</v>
      </c>
      <c r="AP251" s="214">
        <v>145</v>
      </c>
      <c r="AQ251" s="214">
        <v>46</v>
      </c>
      <c r="AR251" s="214">
        <v>328</v>
      </c>
      <c r="AS251" s="214">
        <v>1025</v>
      </c>
      <c r="AT251" s="214">
        <v>397</v>
      </c>
      <c r="AU251" s="214">
        <v>85</v>
      </c>
      <c r="AV251" s="214">
        <v>635</v>
      </c>
      <c r="AW251" s="8">
        <v>251</v>
      </c>
    </row>
    <row r="252" spans="1:49" ht="15" x14ac:dyDescent="0.25">
      <c r="A252" s="210" t="s">
        <v>112</v>
      </c>
      <c r="B252" s="2">
        <v>25856</v>
      </c>
      <c r="C252" s="2">
        <v>1164</v>
      </c>
      <c r="D252" s="2">
        <v>213</v>
      </c>
      <c r="E252" s="2">
        <v>228</v>
      </c>
      <c r="F252" s="2">
        <v>1957</v>
      </c>
      <c r="G252" s="2">
        <v>1592</v>
      </c>
      <c r="H252" s="2">
        <v>4562</v>
      </c>
      <c r="I252" s="2">
        <v>5362</v>
      </c>
      <c r="J252" s="2">
        <v>669</v>
      </c>
      <c r="K252" s="2">
        <v>2104</v>
      </c>
      <c r="L252" s="2">
        <v>6290</v>
      </c>
      <c r="M252" s="2">
        <v>17</v>
      </c>
      <c r="N252" s="2">
        <v>66</v>
      </c>
      <c r="O252" s="2">
        <v>1632</v>
      </c>
      <c r="P252" s="2"/>
      <c r="Q252" s="2">
        <v>1933</v>
      </c>
      <c r="R252" s="2">
        <v>2382</v>
      </c>
      <c r="S252" s="2">
        <v>358</v>
      </c>
      <c r="T252" s="2">
        <v>191</v>
      </c>
      <c r="U252" s="2">
        <v>154</v>
      </c>
      <c r="V252" s="2">
        <v>228</v>
      </c>
      <c r="W252" s="2">
        <v>499</v>
      </c>
      <c r="X252" s="2">
        <v>372</v>
      </c>
      <c r="Y252" s="2">
        <v>1370</v>
      </c>
      <c r="Z252" s="2">
        <v>542</v>
      </c>
      <c r="AA252" s="2">
        <v>1670</v>
      </c>
      <c r="AB252" s="2">
        <v>4367</v>
      </c>
      <c r="AC252" s="2">
        <v>0</v>
      </c>
      <c r="AD252" s="2">
        <v>843</v>
      </c>
      <c r="AE252" s="2">
        <v>1957</v>
      </c>
      <c r="AF252" s="2">
        <v>1150</v>
      </c>
      <c r="AG252" s="2">
        <v>478</v>
      </c>
      <c r="AH252" s="2">
        <v>240</v>
      </c>
      <c r="AI252" s="2">
        <v>453</v>
      </c>
      <c r="AJ252" s="2">
        <v>247</v>
      </c>
      <c r="AK252" s="2">
        <v>261</v>
      </c>
      <c r="AL252" s="2">
        <v>804</v>
      </c>
      <c r="AM252" s="2">
        <v>17</v>
      </c>
      <c r="AN252" s="2">
        <v>775</v>
      </c>
      <c r="AO252" s="2">
        <v>818</v>
      </c>
      <c r="AP252" s="2">
        <v>213</v>
      </c>
      <c r="AQ252" s="2">
        <v>66</v>
      </c>
      <c r="AR252" s="2">
        <v>531</v>
      </c>
      <c r="AS252" s="2">
        <v>1300</v>
      </c>
      <c r="AT252" s="2">
        <v>595</v>
      </c>
      <c r="AU252" s="2">
        <v>114</v>
      </c>
      <c r="AV252" s="2">
        <v>928</v>
      </c>
      <c r="AW252" s="8">
        <v>252</v>
      </c>
    </row>
    <row r="253" spans="1:49" ht="15" x14ac:dyDescent="0.25">
      <c r="A253" s="210" t="s">
        <v>113</v>
      </c>
      <c r="B253" s="2">
        <v>27836</v>
      </c>
      <c r="C253" s="2">
        <v>1330</v>
      </c>
      <c r="D253" s="2">
        <v>204</v>
      </c>
      <c r="E253" s="2">
        <v>283</v>
      </c>
      <c r="F253" s="2">
        <v>1862</v>
      </c>
      <c r="G253" s="2">
        <v>1800</v>
      </c>
      <c r="H253" s="2">
        <v>4666</v>
      </c>
      <c r="I253" s="2">
        <v>5990</v>
      </c>
      <c r="J253" s="2">
        <v>749</v>
      </c>
      <c r="K253" s="2">
        <v>2273</v>
      </c>
      <c r="L253" s="2">
        <v>6629</v>
      </c>
      <c r="M253" s="2">
        <v>16</v>
      </c>
      <c r="N253" s="2">
        <v>82</v>
      </c>
      <c r="O253" s="2">
        <v>1952</v>
      </c>
      <c r="P253" s="2"/>
      <c r="Q253" s="2">
        <v>1951</v>
      </c>
      <c r="R253" s="2">
        <v>2386</v>
      </c>
      <c r="S253" s="2">
        <v>396</v>
      </c>
      <c r="T253" s="2">
        <v>253</v>
      </c>
      <c r="U253" s="2">
        <v>228</v>
      </c>
      <c r="V253" s="2">
        <v>283</v>
      </c>
      <c r="W253" s="2">
        <v>581</v>
      </c>
      <c r="X253" s="2">
        <v>439</v>
      </c>
      <c r="Y253" s="2">
        <v>1642</v>
      </c>
      <c r="Z253" s="2">
        <v>560</v>
      </c>
      <c r="AA253" s="2">
        <v>1783</v>
      </c>
      <c r="AB253" s="2">
        <v>4564</v>
      </c>
      <c r="AC253" s="2">
        <v>0</v>
      </c>
      <c r="AD253" s="2">
        <v>872</v>
      </c>
      <c r="AE253" s="2">
        <v>1862</v>
      </c>
      <c r="AF253" s="2">
        <v>1152</v>
      </c>
      <c r="AG253" s="2">
        <v>496</v>
      </c>
      <c r="AH253" s="2">
        <v>280</v>
      </c>
      <c r="AI253" s="2">
        <v>439</v>
      </c>
      <c r="AJ253" s="2">
        <v>329</v>
      </c>
      <c r="AK253" s="2">
        <v>303</v>
      </c>
      <c r="AL253" s="2">
        <v>896</v>
      </c>
      <c r="AM253" s="2">
        <v>16</v>
      </c>
      <c r="AN253" s="2">
        <v>975</v>
      </c>
      <c r="AO253" s="2">
        <v>972</v>
      </c>
      <c r="AP253" s="2">
        <v>204</v>
      </c>
      <c r="AQ253" s="2">
        <v>82</v>
      </c>
      <c r="AR253" s="2">
        <v>588</v>
      </c>
      <c r="AS253" s="2">
        <v>1377</v>
      </c>
      <c r="AT253" s="2">
        <v>700</v>
      </c>
      <c r="AU253" s="2">
        <v>161</v>
      </c>
      <c r="AV253" s="2">
        <v>1066</v>
      </c>
      <c r="AW253" s="8">
        <v>253</v>
      </c>
    </row>
    <row r="254" spans="1:49" ht="15" x14ac:dyDescent="0.25">
      <c r="A254" s="210" t="s">
        <v>114</v>
      </c>
      <c r="B254" s="2">
        <v>32703</v>
      </c>
      <c r="C254" s="2">
        <v>1339</v>
      </c>
      <c r="D254" s="2">
        <v>201</v>
      </c>
      <c r="E254" s="2">
        <v>297</v>
      </c>
      <c r="F254" s="2">
        <v>2900</v>
      </c>
      <c r="G254" s="2">
        <v>2161</v>
      </c>
      <c r="H254" s="2">
        <v>5580</v>
      </c>
      <c r="I254" s="2">
        <v>6327</v>
      </c>
      <c r="J254" s="2">
        <v>799</v>
      </c>
      <c r="K254" s="2">
        <v>2547</v>
      </c>
      <c r="L254" s="2">
        <v>7921</v>
      </c>
      <c r="M254" s="2">
        <v>19</v>
      </c>
      <c r="N254" s="2">
        <v>47</v>
      </c>
      <c r="O254" s="2">
        <v>2565</v>
      </c>
      <c r="P254" s="2"/>
      <c r="Q254" s="2">
        <v>2641</v>
      </c>
      <c r="R254" s="2">
        <v>2507</v>
      </c>
      <c r="S254" s="2">
        <v>482</v>
      </c>
      <c r="T254" s="2">
        <v>260</v>
      </c>
      <c r="U254" s="2">
        <v>236</v>
      </c>
      <c r="V254" s="2">
        <v>297</v>
      </c>
      <c r="W254" s="2">
        <v>1005</v>
      </c>
      <c r="X254" s="2">
        <v>436</v>
      </c>
      <c r="Y254" s="2">
        <v>1638</v>
      </c>
      <c r="Z254" s="2">
        <v>498</v>
      </c>
      <c r="AA254" s="2">
        <v>1721</v>
      </c>
      <c r="AB254" s="2">
        <v>6061</v>
      </c>
      <c r="AC254" s="2">
        <v>0</v>
      </c>
      <c r="AD254" s="2">
        <v>860</v>
      </c>
      <c r="AE254" s="2">
        <v>2900</v>
      </c>
      <c r="AF254" s="2">
        <v>1403</v>
      </c>
      <c r="AG254" s="2">
        <v>539</v>
      </c>
      <c r="AH254" s="2">
        <v>330</v>
      </c>
      <c r="AI254" s="2">
        <v>432</v>
      </c>
      <c r="AJ254" s="2">
        <v>432</v>
      </c>
      <c r="AK254" s="2">
        <v>323</v>
      </c>
      <c r="AL254" s="2">
        <v>922</v>
      </c>
      <c r="AM254" s="2">
        <v>19</v>
      </c>
      <c r="AN254" s="2">
        <v>1078</v>
      </c>
      <c r="AO254" s="2">
        <v>1064</v>
      </c>
      <c r="AP254" s="2">
        <v>201</v>
      </c>
      <c r="AQ254" s="2">
        <v>47</v>
      </c>
      <c r="AR254" s="2">
        <v>580</v>
      </c>
      <c r="AS254" s="2">
        <v>1625</v>
      </c>
      <c r="AT254" s="2">
        <v>1065</v>
      </c>
      <c r="AU254" s="2">
        <v>171</v>
      </c>
      <c r="AV254" s="2">
        <v>930</v>
      </c>
      <c r="AW254" s="8">
        <v>254</v>
      </c>
    </row>
    <row r="255" spans="1:49" ht="15" x14ac:dyDescent="0.25">
      <c r="A255" s="210" t="s">
        <v>115</v>
      </c>
      <c r="B255" s="2">
        <v>37127</v>
      </c>
      <c r="C255" s="2">
        <v>1051</v>
      </c>
      <c r="D255" s="2">
        <v>90</v>
      </c>
      <c r="E255" s="2">
        <v>237</v>
      </c>
      <c r="F255" s="2">
        <v>3667</v>
      </c>
      <c r="G255" s="2">
        <v>1915</v>
      </c>
      <c r="H255" s="2">
        <v>6222</v>
      </c>
      <c r="I255" s="2">
        <v>6877</v>
      </c>
      <c r="J255" s="2">
        <v>597</v>
      </c>
      <c r="K255" s="2">
        <v>2096</v>
      </c>
      <c r="L255" s="2">
        <v>12130</v>
      </c>
      <c r="M255" s="2">
        <v>15</v>
      </c>
      <c r="N255" s="2">
        <v>32</v>
      </c>
      <c r="O255" s="2">
        <v>2198</v>
      </c>
      <c r="P255" s="2"/>
      <c r="Q255" s="2">
        <v>4172</v>
      </c>
      <c r="R255" s="2">
        <v>1833</v>
      </c>
      <c r="S255" s="2">
        <v>315</v>
      </c>
      <c r="T255" s="2">
        <v>194</v>
      </c>
      <c r="U255" s="2">
        <v>112</v>
      </c>
      <c r="V255" s="2">
        <v>237</v>
      </c>
      <c r="W255" s="2">
        <v>1245</v>
      </c>
      <c r="X255" s="2">
        <v>394</v>
      </c>
      <c r="Y255" s="2">
        <v>1377</v>
      </c>
      <c r="Z255" s="2">
        <v>394</v>
      </c>
      <c r="AA255" s="2">
        <v>1423</v>
      </c>
      <c r="AB255" s="2">
        <v>10754</v>
      </c>
      <c r="AC255" s="2">
        <v>0</v>
      </c>
      <c r="AD255" s="2">
        <v>725</v>
      </c>
      <c r="AE255" s="2">
        <v>3667</v>
      </c>
      <c r="AF255" s="2">
        <v>2861</v>
      </c>
      <c r="AG255" s="2">
        <v>403</v>
      </c>
      <c r="AH255" s="2">
        <v>198</v>
      </c>
      <c r="AI255" s="2">
        <v>369</v>
      </c>
      <c r="AJ255" s="2">
        <v>217</v>
      </c>
      <c r="AK255" s="2">
        <v>243</v>
      </c>
      <c r="AL255" s="2">
        <v>791</v>
      </c>
      <c r="AM255" s="2">
        <v>15</v>
      </c>
      <c r="AN255" s="2">
        <v>638</v>
      </c>
      <c r="AO255" s="2">
        <v>875</v>
      </c>
      <c r="AP255" s="2">
        <v>90</v>
      </c>
      <c r="AQ255" s="2">
        <v>32</v>
      </c>
      <c r="AR255" s="2">
        <v>414</v>
      </c>
      <c r="AS255" s="2">
        <v>1305</v>
      </c>
      <c r="AT255" s="2">
        <v>1078</v>
      </c>
      <c r="AU255" s="2">
        <v>143</v>
      </c>
      <c r="AV255" s="2">
        <v>613</v>
      </c>
      <c r="AW255" s="8">
        <v>255</v>
      </c>
    </row>
    <row r="256" spans="1:49" ht="15" x14ac:dyDescent="0.25">
      <c r="A256" s="210" t="s">
        <v>116</v>
      </c>
      <c r="B256" s="2">
        <v>26935</v>
      </c>
      <c r="C256" s="2">
        <v>849</v>
      </c>
      <c r="D256" s="2">
        <v>97</v>
      </c>
      <c r="E256" s="2">
        <v>208</v>
      </c>
      <c r="F256" s="2">
        <v>1694</v>
      </c>
      <c r="G256" s="2">
        <v>1182</v>
      </c>
      <c r="H256" s="2">
        <v>5831</v>
      </c>
      <c r="I256" s="2">
        <v>4623</v>
      </c>
      <c r="J256" s="2">
        <v>574</v>
      </c>
      <c r="K256" s="2">
        <v>1571</v>
      </c>
      <c r="L256" s="2">
        <v>8702</v>
      </c>
      <c r="M256" s="2">
        <v>21</v>
      </c>
      <c r="N256" s="2">
        <v>27</v>
      </c>
      <c r="O256" s="2">
        <v>1556</v>
      </c>
      <c r="P256" s="2"/>
      <c r="Q256" s="2">
        <v>3500</v>
      </c>
      <c r="R256" s="2">
        <v>2036</v>
      </c>
      <c r="S256" s="2">
        <v>261</v>
      </c>
      <c r="T256" s="2">
        <v>140</v>
      </c>
      <c r="U256" s="2">
        <v>97</v>
      </c>
      <c r="V256" s="2">
        <v>208</v>
      </c>
      <c r="W256" s="2">
        <v>638</v>
      </c>
      <c r="X256" s="2">
        <v>344</v>
      </c>
      <c r="Y256" s="2">
        <v>824</v>
      </c>
      <c r="Z256" s="2">
        <v>254</v>
      </c>
      <c r="AA256" s="2">
        <v>871</v>
      </c>
      <c r="AB256" s="2">
        <v>7588</v>
      </c>
      <c r="AC256" s="2">
        <v>0</v>
      </c>
      <c r="AD256" s="2">
        <v>676</v>
      </c>
      <c r="AE256" s="2">
        <v>1694</v>
      </c>
      <c r="AF256" s="2">
        <v>2159</v>
      </c>
      <c r="AG256" s="2">
        <v>434</v>
      </c>
      <c r="AH256" s="2">
        <v>147</v>
      </c>
      <c r="AI256" s="2">
        <v>314</v>
      </c>
      <c r="AJ256" s="2">
        <v>295</v>
      </c>
      <c r="AK256" s="2">
        <v>185</v>
      </c>
      <c r="AL256" s="2">
        <v>584</v>
      </c>
      <c r="AM256" s="2">
        <v>21</v>
      </c>
      <c r="AN256" s="2">
        <v>657</v>
      </c>
      <c r="AO256" s="2">
        <v>542</v>
      </c>
      <c r="AP256" s="2">
        <v>97</v>
      </c>
      <c r="AQ256" s="2">
        <v>27</v>
      </c>
      <c r="AR256" s="2">
        <v>320</v>
      </c>
      <c r="AS256" s="2">
        <v>987</v>
      </c>
      <c r="AT256" s="2">
        <v>409</v>
      </c>
      <c r="AU256" s="2">
        <v>80</v>
      </c>
      <c r="AV256" s="2">
        <v>546</v>
      </c>
      <c r="AW256" s="8">
        <v>256</v>
      </c>
    </row>
    <row r="257" spans="1:49" ht="15" x14ac:dyDescent="0.25">
      <c r="A257" s="210" t="s">
        <v>117</v>
      </c>
      <c r="B257" s="2">
        <v>28281</v>
      </c>
      <c r="C257" s="2">
        <v>978</v>
      </c>
      <c r="D257" s="2">
        <v>148</v>
      </c>
      <c r="E257" s="2">
        <v>246</v>
      </c>
      <c r="F257" s="2">
        <v>1981</v>
      </c>
      <c r="G257" s="2">
        <v>1459</v>
      </c>
      <c r="H257" s="2">
        <v>5855</v>
      </c>
      <c r="I257" s="2">
        <v>5119</v>
      </c>
      <c r="J257" s="2">
        <v>615</v>
      </c>
      <c r="K257" s="2">
        <v>1920</v>
      </c>
      <c r="L257" s="2">
        <v>8285</v>
      </c>
      <c r="M257" s="2">
        <v>15</v>
      </c>
      <c r="N257" s="2">
        <v>53</v>
      </c>
      <c r="O257" s="2">
        <v>1607</v>
      </c>
      <c r="P257" s="2"/>
      <c r="Q257" s="2">
        <v>3248</v>
      </c>
      <c r="R257" s="2">
        <v>2338</v>
      </c>
      <c r="S257" s="2">
        <v>293</v>
      </c>
      <c r="T257" s="2">
        <v>139</v>
      </c>
      <c r="U257" s="2">
        <v>128</v>
      </c>
      <c r="V257" s="2">
        <v>246</v>
      </c>
      <c r="W257" s="2">
        <v>615</v>
      </c>
      <c r="X257" s="2">
        <v>381</v>
      </c>
      <c r="Y257" s="2">
        <v>1059</v>
      </c>
      <c r="Z257" s="2">
        <v>309</v>
      </c>
      <c r="AA257" s="2">
        <v>1112</v>
      </c>
      <c r="AB257" s="2">
        <v>6814</v>
      </c>
      <c r="AC257" s="2">
        <v>0</v>
      </c>
      <c r="AD257" s="2">
        <v>910</v>
      </c>
      <c r="AE257" s="2">
        <v>1981</v>
      </c>
      <c r="AF257" s="2">
        <v>1958</v>
      </c>
      <c r="AG257" s="2">
        <v>476</v>
      </c>
      <c r="AH257" s="2">
        <v>211</v>
      </c>
      <c r="AI257" s="2">
        <v>431</v>
      </c>
      <c r="AJ257" s="2">
        <v>269</v>
      </c>
      <c r="AK257" s="2">
        <v>225</v>
      </c>
      <c r="AL257" s="2">
        <v>731</v>
      </c>
      <c r="AM257" s="2">
        <v>15</v>
      </c>
      <c r="AN257" s="2">
        <v>699</v>
      </c>
      <c r="AO257" s="2">
        <v>662</v>
      </c>
      <c r="AP257" s="2">
        <v>148</v>
      </c>
      <c r="AQ257" s="2">
        <v>53</v>
      </c>
      <c r="AR257" s="2">
        <v>372</v>
      </c>
      <c r="AS257" s="2">
        <v>1189</v>
      </c>
      <c r="AT257" s="2">
        <v>421</v>
      </c>
      <c r="AU257" s="2">
        <v>117</v>
      </c>
      <c r="AV257" s="2">
        <v>731</v>
      </c>
      <c r="AW257" s="8">
        <v>257</v>
      </c>
    </row>
    <row r="258" spans="1:49" ht="15" x14ac:dyDescent="0.25">
      <c r="A258" s="210" t="s">
        <v>118</v>
      </c>
      <c r="B258" s="2">
        <v>31005</v>
      </c>
      <c r="C258" s="2">
        <v>1248</v>
      </c>
      <c r="D258" s="2">
        <v>194</v>
      </c>
      <c r="E258" s="2">
        <v>237</v>
      </c>
      <c r="F258" s="2">
        <v>2326</v>
      </c>
      <c r="G258" s="2">
        <v>1828</v>
      </c>
      <c r="H258" s="2">
        <v>5817</v>
      </c>
      <c r="I258" s="2">
        <v>5976</v>
      </c>
      <c r="J258" s="2">
        <v>719</v>
      </c>
      <c r="K258" s="2">
        <v>2335</v>
      </c>
      <c r="L258" s="2">
        <v>8327</v>
      </c>
      <c r="M258" s="2">
        <v>20</v>
      </c>
      <c r="N258" s="2">
        <v>71</v>
      </c>
      <c r="O258" s="2">
        <v>1907</v>
      </c>
      <c r="P258" s="2"/>
      <c r="Q258" s="2">
        <v>2757</v>
      </c>
      <c r="R258" s="2">
        <v>2773</v>
      </c>
      <c r="S258" s="2">
        <v>416</v>
      </c>
      <c r="T258" s="2">
        <v>185</v>
      </c>
      <c r="U258" s="2">
        <v>167</v>
      </c>
      <c r="V258" s="2">
        <v>237</v>
      </c>
      <c r="W258" s="2">
        <v>653</v>
      </c>
      <c r="X258" s="2">
        <v>467</v>
      </c>
      <c r="Y258" s="2">
        <v>1450</v>
      </c>
      <c r="Z258" s="2">
        <v>512</v>
      </c>
      <c r="AA258" s="2">
        <v>1556</v>
      </c>
      <c r="AB258" s="2">
        <v>6366</v>
      </c>
      <c r="AC258" s="2">
        <v>0</v>
      </c>
      <c r="AD258" s="2">
        <v>1062</v>
      </c>
      <c r="AE258" s="2">
        <v>2326</v>
      </c>
      <c r="AF258" s="2">
        <v>1704</v>
      </c>
      <c r="AG258" s="2">
        <v>534</v>
      </c>
      <c r="AH258" s="2">
        <v>284</v>
      </c>
      <c r="AI258" s="2">
        <v>459</v>
      </c>
      <c r="AJ258" s="2">
        <v>287</v>
      </c>
      <c r="AK258" s="2">
        <v>246</v>
      </c>
      <c r="AL258" s="2">
        <v>887</v>
      </c>
      <c r="AM258" s="2">
        <v>20</v>
      </c>
      <c r="AN258" s="2">
        <v>838</v>
      </c>
      <c r="AO258" s="2">
        <v>847</v>
      </c>
      <c r="AP258" s="2">
        <v>194</v>
      </c>
      <c r="AQ258" s="2">
        <v>71</v>
      </c>
      <c r="AR258" s="2">
        <v>535</v>
      </c>
      <c r="AS258" s="2">
        <v>1448</v>
      </c>
      <c r="AT258" s="2">
        <v>599</v>
      </c>
      <c r="AU258" s="2">
        <v>135</v>
      </c>
      <c r="AV258" s="2">
        <v>990</v>
      </c>
      <c r="AW258" s="8">
        <v>258</v>
      </c>
    </row>
    <row r="259" spans="1:49" ht="15" x14ac:dyDescent="0.25">
      <c r="A259" s="210" t="s">
        <v>119</v>
      </c>
      <c r="B259" s="2">
        <v>39291</v>
      </c>
      <c r="C259" s="2">
        <v>1733</v>
      </c>
      <c r="D259" s="2">
        <v>257</v>
      </c>
      <c r="E259" s="2">
        <v>374</v>
      </c>
      <c r="F259" s="2">
        <v>2835</v>
      </c>
      <c r="G259" s="2">
        <v>2548</v>
      </c>
      <c r="H259" s="2">
        <v>6920</v>
      </c>
      <c r="I259" s="2">
        <v>8079</v>
      </c>
      <c r="J259" s="2">
        <v>991</v>
      </c>
      <c r="K259" s="2">
        <v>3198</v>
      </c>
      <c r="L259" s="2">
        <v>9817</v>
      </c>
      <c r="M259" s="2">
        <v>20</v>
      </c>
      <c r="N259" s="2">
        <v>79</v>
      </c>
      <c r="O259" s="2">
        <v>2440</v>
      </c>
      <c r="P259" s="2"/>
      <c r="Q259" s="2">
        <v>3120</v>
      </c>
      <c r="R259" s="2">
        <v>3388</v>
      </c>
      <c r="S259" s="2">
        <v>524</v>
      </c>
      <c r="T259" s="2">
        <v>301</v>
      </c>
      <c r="U259" s="2">
        <v>260</v>
      </c>
      <c r="V259" s="2">
        <v>374</v>
      </c>
      <c r="W259" s="2">
        <v>780</v>
      </c>
      <c r="X259" s="2">
        <v>619</v>
      </c>
      <c r="Y259" s="2">
        <v>1985</v>
      </c>
      <c r="Z259" s="2">
        <v>725</v>
      </c>
      <c r="AA259" s="2">
        <v>2189</v>
      </c>
      <c r="AB259" s="2">
        <v>7070</v>
      </c>
      <c r="AC259" s="2">
        <v>0</v>
      </c>
      <c r="AD259" s="2">
        <v>1359</v>
      </c>
      <c r="AE259" s="2">
        <v>2835</v>
      </c>
      <c r="AF259" s="2">
        <v>1993</v>
      </c>
      <c r="AG259" s="2">
        <v>690</v>
      </c>
      <c r="AH259" s="2">
        <v>408</v>
      </c>
      <c r="AI259" s="2">
        <v>648</v>
      </c>
      <c r="AJ259" s="2">
        <v>412</v>
      </c>
      <c r="AK259" s="2">
        <v>386</v>
      </c>
      <c r="AL259" s="2">
        <v>1257</v>
      </c>
      <c r="AM259" s="2">
        <v>20</v>
      </c>
      <c r="AN259" s="2">
        <v>1136</v>
      </c>
      <c r="AO259" s="2">
        <v>1288</v>
      </c>
      <c r="AP259" s="2">
        <v>257</v>
      </c>
      <c r="AQ259" s="2">
        <v>79</v>
      </c>
      <c r="AR259" s="2">
        <v>728</v>
      </c>
      <c r="AS259" s="2">
        <v>1941</v>
      </c>
      <c r="AT259" s="2">
        <v>929</v>
      </c>
      <c r="AU259" s="2">
        <v>216</v>
      </c>
      <c r="AV259" s="2">
        <v>1374</v>
      </c>
      <c r="AW259" s="8">
        <v>259</v>
      </c>
    </row>
    <row r="260" spans="1:49" ht="15" x14ac:dyDescent="0.25">
      <c r="A260" s="210" t="s">
        <v>120</v>
      </c>
      <c r="B260" s="2">
        <v>43518</v>
      </c>
      <c r="C260" s="2">
        <v>2098</v>
      </c>
      <c r="D260" s="2">
        <v>349</v>
      </c>
      <c r="E260" s="2">
        <v>498</v>
      </c>
      <c r="F260" s="2">
        <v>2831</v>
      </c>
      <c r="G260" s="2">
        <v>2655</v>
      </c>
      <c r="H260" s="2">
        <v>7424</v>
      </c>
      <c r="I260" s="2">
        <v>9237</v>
      </c>
      <c r="J260" s="2">
        <v>1217</v>
      </c>
      <c r="K260" s="2">
        <v>3754</v>
      </c>
      <c r="L260" s="2">
        <v>10359</v>
      </c>
      <c r="M260" s="2">
        <v>39</v>
      </c>
      <c r="N260" s="2">
        <v>75</v>
      </c>
      <c r="O260" s="2">
        <v>2982</v>
      </c>
      <c r="P260" s="2"/>
      <c r="Q260" s="2">
        <v>3366</v>
      </c>
      <c r="R260" s="2">
        <v>3648</v>
      </c>
      <c r="S260" s="2">
        <v>671</v>
      </c>
      <c r="T260" s="2">
        <v>351</v>
      </c>
      <c r="U260" s="2">
        <v>338</v>
      </c>
      <c r="V260" s="2">
        <v>498</v>
      </c>
      <c r="W260" s="2">
        <v>960</v>
      </c>
      <c r="X260" s="2">
        <v>654</v>
      </c>
      <c r="Y260" s="2">
        <v>2421</v>
      </c>
      <c r="Z260" s="2">
        <v>840</v>
      </c>
      <c r="AA260" s="2">
        <v>2428</v>
      </c>
      <c r="AB260" s="2">
        <v>7342</v>
      </c>
      <c r="AC260" s="2">
        <v>0</v>
      </c>
      <c r="AD260" s="2">
        <v>1366</v>
      </c>
      <c r="AE260" s="2">
        <v>2831</v>
      </c>
      <c r="AF260" s="2">
        <v>2074</v>
      </c>
      <c r="AG260" s="2">
        <v>866</v>
      </c>
      <c r="AH260" s="2">
        <v>470</v>
      </c>
      <c r="AI260" s="2">
        <v>625</v>
      </c>
      <c r="AJ260" s="2">
        <v>410</v>
      </c>
      <c r="AK260" s="2">
        <v>524</v>
      </c>
      <c r="AL260" s="2">
        <v>1409</v>
      </c>
      <c r="AM260" s="2">
        <v>39</v>
      </c>
      <c r="AN260" s="2">
        <v>1351</v>
      </c>
      <c r="AO260" s="2">
        <v>1572</v>
      </c>
      <c r="AP260" s="2">
        <v>349</v>
      </c>
      <c r="AQ260" s="2">
        <v>75</v>
      </c>
      <c r="AR260" s="2">
        <v>920</v>
      </c>
      <c r="AS260" s="2">
        <v>2345</v>
      </c>
      <c r="AT260" s="2">
        <v>951</v>
      </c>
      <c r="AU260" s="2">
        <v>272</v>
      </c>
      <c r="AV260" s="2">
        <v>1552</v>
      </c>
      <c r="AW260" s="8">
        <v>260</v>
      </c>
    </row>
    <row r="261" spans="1:49" ht="15" x14ac:dyDescent="0.25">
      <c r="A261" s="210" t="s">
        <v>121</v>
      </c>
      <c r="B261" s="2">
        <v>40874</v>
      </c>
      <c r="C261" s="2">
        <v>2079</v>
      </c>
      <c r="D261" s="2">
        <v>272</v>
      </c>
      <c r="E261" s="2">
        <v>482</v>
      </c>
      <c r="F261" s="2">
        <v>2734</v>
      </c>
      <c r="G261" s="2">
        <v>2365</v>
      </c>
      <c r="H261" s="2">
        <v>6950</v>
      </c>
      <c r="I261" s="2">
        <v>8750</v>
      </c>
      <c r="J261" s="2">
        <v>1148</v>
      </c>
      <c r="K261" s="2">
        <v>3499</v>
      </c>
      <c r="L261" s="2">
        <v>9583</v>
      </c>
      <c r="M261" s="2">
        <v>28</v>
      </c>
      <c r="N261" s="2">
        <v>51</v>
      </c>
      <c r="O261" s="2">
        <v>2933</v>
      </c>
      <c r="P261" s="2"/>
      <c r="Q261" s="2">
        <v>3257</v>
      </c>
      <c r="R261" s="2">
        <v>3327</v>
      </c>
      <c r="S261" s="2">
        <v>629</v>
      </c>
      <c r="T261" s="2">
        <v>343</v>
      </c>
      <c r="U261" s="2">
        <v>306</v>
      </c>
      <c r="V261" s="2">
        <v>482</v>
      </c>
      <c r="W261" s="2">
        <v>1021</v>
      </c>
      <c r="X261" s="2">
        <v>617</v>
      </c>
      <c r="Y261" s="2">
        <v>2308</v>
      </c>
      <c r="Z261" s="2">
        <v>828</v>
      </c>
      <c r="AA261" s="2">
        <v>2240</v>
      </c>
      <c r="AB261" s="2">
        <v>6961</v>
      </c>
      <c r="AC261" s="2">
        <v>0</v>
      </c>
      <c r="AD261" s="2">
        <v>1198</v>
      </c>
      <c r="AE261" s="2">
        <v>2734</v>
      </c>
      <c r="AF261" s="2">
        <v>2002</v>
      </c>
      <c r="AG261" s="2">
        <v>805</v>
      </c>
      <c r="AH261" s="2">
        <v>401</v>
      </c>
      <c r="AI261" s="2">
        <v>560</v>
      </c>
      <c r="AJ261" s="2">
        <v>366</v>
      </c>
      <c r="AK261" s="2">
        <v>531</v>
      </c>
      <c r="AL261" s="2">
        <v>1284</v>
      </c>
      <c r="AM261" s="2">
        <v>28</v>
      </c>
      <c r="AN261" s="2">
        <v>1283</v>
      </c>
      <c r="AO261" s="2">
        <v>1567</v>
      </c>
      <c r="AP261" s="2">
        <v>272</v>
      </c>
      <c r="AQ261" s="2">
        <v>51</v>
      </c>
      <c r="AR261" s="2">
        <v>931</v>
      </c>
      <c r="AS261" s="2">
        <v>2215</v>
      </c>
      <c r="AT261" s="2">
        <v>861</v>
      </c>
      <c r="AU261" s="2">
        <v>232</v>
      </c>
      <c r="AV261" s="2">
        <v>1234</v>
      </c>
      <c r="AW261" s="8">
        <v>261</v>
      </c>
    </row>
    <row r="262" spans="1:49" ht="15" x14ac:dyDescent="0.25">
      <c r="A262" s="210" t="s">
        <v>122</v>
      </c>
      <c r="B262" s="2">
        <v>36307</v>
      </c>
      <c r="C262" s="2">
        <v>2000</v>
      </c>
      <c r="D262" s="2">
        <v>303</v>
      </c>
      <c r="E262" s="2">
        <v>435</v>
      </c>
      <c r="F262" s="2">
        <v>2456</v>
      </c>
      <c r="G262" s="2">
        <v>2050</v>
      </c>
      <c r="H262" s="2">
        <v>6066</v>
      </c>
      <c r="I262" s="2">
        <v>7706</v>
      </c>
      <c r="J262" s="2">
        <v>1083</v>
      </c>
      <c r="K262" s="2">
        <v>3088</v>
      </c>
      <c r="L262" s="2">
        <v>8426</v>
      </c>
      <c r="M262" s="2">
        <v>20</v>
      </c>
      <c r="N262" s="2">
        <v>44</v>
      </c>
      <c r="O262" s="2">
        <v>2630</v>
      </c>
      <c r="P262" s="2"/>
      <c r="Q262" s="2">
        <v>2690</v>
      </c>
      <c r="R262" s="2">
        <v>3043</v>
      </c>
      <c r="S262" s="2">
        <v>633</v>
      </c>
      <c r="T262" s="2">
        <v>293</v>
      </c>
      <c r="U262" s="2">
        <v>296</v>
      </c>
      <c r="V262" s="2">
        <v>435</v>
      </c>
      <c r="W262" s="2">
        <v>774</v>
      </c>
      <c r="X262" s="2">
        <v>563</v>
      </c>
      <c r="Y262" s="2">
        <v>2085</v>
      </c>
      <c r="Z262" s="2">
        <v>674</v>
      </c>
      <c r="AA262" s="2">
        <v>1991</v>
      </c>
      <c r="AB262" s="2">
        <v>6204</v>
      </c>
      <c r="AC262" s="2">
        <v>0</v>
      </c>
      <c r="AD262" s="2">
        <v>1005</v>
      </c>
      <c r="AE262" s="2">
        <v>2456</v>
      </c>
      <c r="AF262" s="2">
        <v>1770</v>
      </c>
      <c r="AG262" s="2">
        <v>790</v>
      </c>
      <c r="AH262" s="2">
        <v>372</v>
      </c>
      <c r="AI262" s="2">
        <v>515</v>
      </c>
      <c r="AJ262" s="2">
        <v>333</v>
      </c>
      <c r="AK262" s="2">
        <v>531</v>
      </c>
      <c r="AL262" s="2">
        <v>1061</v>
      </c>
      <c r="AM262" s="2">
        <v>20</v>
      </c>
      <c r="AN262" s="2">
        <v>1223</v>
      </c>
      <c r="AO262" s="2">
        <v>1296</v>
      </c>
      <c r="AP262" s="2">
        <v>303</v>
      </c>
      <c r="AQ262" s="2">
        <v>44</v>
      </c>
      <c r="AR262" s="2">
        <v>906</v>
      </c>
      <c r="AS262" s="2">
        <v>2027</v>
      </c>
      <c r="AT262" s="2">
        <v>749</v>
      </c>
      <c r="AU262" s="2">
        <v>192</v>
      </c>
      <c r="AV262" s="2">
        <v>1033</v>
      </c>
      <c r="AW262" s="8">
        <v>262</v>
      </c>
    </row>
    <row r="263" spans="1:49" ht="15" x14ac:dyDescent="0.25">
      <c r="A263" s="210" t="s">
        <v>123</v>
      </c>
      <c r="B263" s="2">
        <v>34642</v>
      </c>
      <c r="C263" s="2">
        <v>2066</v>
      </c>
      <c r="D263" s="2">
        <v>297</v>
      </c>
      <c r="E263" s="2">
        <v>404</v>
      </c>
      <c r="F263" s="2">
        <v>2563</v>
      </c>
      <c r="G263" s="2">
        <v>2074</v>
      </c>
      <c r="H263" s="2">
        <v>5583</v>
      </c>
      <c r="I263" s="2">
        <v>6941</v>
      </c>
      <c r="J263" s="2">
        <v>1074</v>
      </c>
      <c r="K263" s="2">
        <v>2745</v>
      </c>
      <c r="L263" s="2">
        <v>8007</v>
      </c>
      <c r="M263" s="2">
        <v>21</v>
      </c>
      <c r="N263" s="2">
        <v>38</v>
      </c>
      <c r="O263" s="2">
        <v>2829</v>
      </c>
      <c r="P263" s="2"/>
      <c r="Q263" s="2">
        <v>2471</v>
      </c>
      <c r="R263" s="2">
        <v>2754</v>
      </c>
      <c r="S263" s="2">
        <v>757</v>
      </c>
      <c r="T263" s="2">
        <v>317</v>
      </c>
      <c r="U263" s="2">
        <v>332</v>
      </c>
      <c r="V263" s="2">
        <v>404</v>
      </c>
      <c r="W263" s="2">
        <v>814</v>
      </c>
      <c r="X263" s="2">
        <v>555</v>
      </c>
      <c r="Y263" s="2">
        <v>1999</v>
      </c>
      <c r="Z263" s="2">
        <v>630</v>
      </c>
      <c r="AA263" s="2">
        <v>1725</v>
      </c>
      <c r="AB263" s="2">
        <v>5979</v>
      </c>
      <c r="AC263" s="2">
        <v>0</v>
      </c>
      <c r="AD263" s="2">
        <v>917</v>
      </c>
      <c r="AE263" s="2">
        <v>2563</v>
      </c>
      <c r="AF263" s="2">
        <v>1457</v>
      </c>
      <c r="AG263" s="2">
        <v>757</v>
      </c>
      <c r="AH263" s="2">
        <v>372</v>
      </c>
      <c r="AI263" s="2">
        <v>501</v>
      </c>
      <c r="AJ263" s="2">
        <v>358</v>
      </c>
      <c r="AK263" s="2">
        <v>579</v>
      </c>
      <c r="AL263" s="2">
        <v>908</v>
      </c>
      <c r="AM263" s="2">
        <v>21</v>
      </c>
      <c r="AN263" s="2">
        <v>1258</v>
      </c>
      <c r="AO263" s="2">
        <v>1229</v>
      </c>
      <c r="AP263" s="2">
        <v>297</v>
      </c>
      <c r="AQ263" s="2">
        <v>38</v>
      </c>
      <c r="AR263" s="2">
        <v>932</v>
      </c>
      <c r="AS263" s="2">
        <v>1837</v>
      </c>
      <c r="AT263" s="2">
        <v>825</v>
      </c>
      <c r="AU263" s="2">
        <v>159</v>
      </c>
      <c r="AV263" s="2">
        <v>897</v>
      </c>
      <c r="AW263" s="8">
        <v>263</v>
      </c>
    </row>
    <row r="264" spans="1:49" ht="15" x14ac:dyDescent="0.25">
      <c r="A264" s="210" t="s">
        <v>124</v>
      </c>
      <c r="B264" s="2">
        <v>30501</v>
      </c>
      <c r="C264" s="2">
        <v>1890</v>
      </c>
      <c r="D264" s="2">
        <v>263</v>
      </c>
      <c r="E264" s="2">
        <v>406</v>
      </c>
      <c r="F264" s="2">
        <v>2392</v>
      </c>
      <c r="G264" s="2">
        <v>1877</v>
      </c>
      <c r="H264" s="2">
        <v>4772</v>
      </c>
      <c r="I264" s="2">
        <v>6103</v>
      </c>
      <c r="J264" s="2">
        <v>988</v>
      </c>
      <c r="K264" s="2">
        <v>2252</v>
      </c>
      <c r="L264" s="2">
        <v>6879</v>
      </c>
      <c r="M264" s="2">
        <v>25</v>
      </c>
      <c r="N264" s="2">
        <v>44</v>
      </c>
      <c r="O264" s="2">
        <v>2610</v>
      </c>
      <c r="P264" s="2"/>
      <c r="Q264" s="2">
        <v>2100</v>
      </c>
      <c r="R264" s="2">
        <v>2312</v>
      </c>
      <c r="S264" s="2">
        <v>695</v>
      </c>
      <c r="T264" s="2">
        <v>333</v>
      </c>
      <c r="U264" s="2">
        <v>281</v>
      </c>
      <c r="V264" s="2">
        <v>406</v>
      </c>
      <c r="W264" s="2">
        <v>736</v>
      </c>
      <c r="X264" s="2">
        <v>461</v>
      </c>
      <c r="Y264" s="2">
        <v>1868</v>
      </c>
      <c r="Z264" s="2">
        <v>616</v>
      </c>
      <c r="AA264" s="2">
        <v>1704</v>
      </c>
      <c r="AB264" s="2">
        <v>5094</v>
      </c>
      <c r="AC264" s="2">
        <v>0</v>
      </c>
      <c r="AD264" s="2">
        <v>788</v>
      </c>
      <c r="AE264" s="2">
        <v>2392</v>
      </c>
      <c r="AF264" s="2">
        <v>1053</v>
      </c>
      <c r="AG264" s="2">
        <v>655</v>
      </c>
      <c r="AH264" s="2">
        <v>312</v>
      </c>
      <c r="AI264" s="2">
        <v>447</v>
      </c>
      <c r="AJ264" s="2">
        <v>360</v>
      </c>
      <c r="AK264" s="2">
        <v>549</v>
      </c>
      <c r="AL264" s="2">
        <v>693</v>
      </c>
      <c r="AM264" s="2">
        <v>25</v>
      </c>
      <c r="AN264" s="2">
        <v>1179</v>
      </c>
      <c r="AO264" s="2">
        <v>1039</v>
      </c>
      <c r="AP264" s="2">
        <v>263</v>
      </c>
      <c r="AQ264" s="2">
        <v>44</v>
      </c>
      <c r="AR264" s="2">
        <v>880</v>
      </c>
      <c r="AS264" s="2">
        <v>1559</v>
      </c>
      <c r="AT264" s="2">
        <v>808</v>
      </c>
      <c r="AU264" s="2">
        <v>127</v>
      </c>
      <c r="AV264" s="2">
        <v>722</v>
      </c>
      <c r="AW264" s="8">
        <v>264</v>
      </c>
    </row>
    <row r="265" spans="1:49" ht="15" x14ac:dyDescent="0.25">
      <c r="A265" s="210" t="s">
        <v>125</v>
      </c>
      <c r="B265" s="2">
        <v>22997</v>
      </c>
      <c r="C265" s="2">
        <v>1382</v>
      </c>
      <c r="D265" s="2">
        <v>207</v>
      </c>
      <c r="E265" s="2">
        <v>319</v>
      </c>
      <c r="F265" s="2">
        <v>1638</v>
      </c>
      <c r="G265" s="2">
        <v>1344</v>
      </c>
      <c r="H265" s="2">
        <v>3677</v>
      </c>
      <c r="I265" s="2">
        <v>4622</v>
      </c>
      <c r="J265" s="2">
        <v>757</v>
      </c>
      <c r="K265" s="2">
        <v>1639</v>
      </c>
      <c r="L265" s="2">
        <v>5288</v>
      </c>
      <c r="M265" s="2">
        <v>13</v>
      </c>
      <c r="N265" s="2">
        <v>28</v>
      </c>
      <c r="O265" s="2">
        <v>2083</v>
      </c>
      <c r="P265" s="2"/>
      <c r="Q265" s="2">
        <v>1744</v>
      </c>
      <c r="R265" s="2">
        <v>1675</v>
      </c>
      <c r="S265" s="2">
        <v>500</v>
      </c>
      <c r="T265" s="2">
        <v>212</v>
      </c>
      <c r="U265" s="2">
        <v>199</v>
      </c>
      <c r="V265" s="2">
        <v>319</v>
      </c>
      <c r="W265" s="2">
        <v>621</v>
      </c>
      <c r="X265" s="2">
        <v>320</v>
      </c>
      <c r="Y265" s="2">
        <v>1586</v>
      </c>
      <c r="Z265" s="2">
        <v>481</v>
      </c>
      <c r="AA265" s="2">
        <v>1251</v>
      </c>
      <c r="AB265" s="2">
        <v>4035</v>
      </c>
      <c r="AC265" s="2">
        <v>0</v>
      </c>
      <c r="AD265" s="2">
        <v>575</v>
      </c>
      <c r="AE265" s="2">
        <v>1638</v>
      </c>
      <c r="AF265" s="2">
        <v>804</v>
      </c>
      <c r="AG265" s="2">
        <v>545</v>
      </c>
      <c r="AH265" s="2">
        <v>240</v>
      </c>
      <c r="AI265" s="2">
        <v>291</v>
      </c>
      <c r="AJ265" s="2">
        <v>258</v>
      </c>
      <c r="AK265" s="2">
        <v>401</v>
      </c>
      <c r="AL265" s="2">
        <v>486</v>
      </c>
      <c r="AM265" s="2">
        <v>13</v>
      </c>
      <c r="AN265" s="2">
        <v>962</v>
      </c>
      <c r="AO265" s="2">
        <v>653</v>
      </c>
      <c r="AP265" s="2">
        <v>207</v>
      </c>
      <c r="AQ265" s="2">
        <v>28</v>
      </c>
      <c r="AR265" s="2">
        <v>661</v>
      </c>
      <c r="AS265" s="2">
        <v>1153</v>
      </c>
      <c r="AT265" s="2">
        <v>570</v>
      </c>
      <c r="AU265" s="2">
        <v>88</v>
      </c>
      <c r="AV265" s="2">
        <v>481</v>
      </c>
      <c r="AW265" s="8">
        <v>265</v>
      </c>
    </row>
    <row r="266" spans="1:49" ht="15" x14ac:dyDescent="0.25">
      <c r="A266" s="210" t="s">
        <v>126</v>
      </c>
      <c r="B266" s="2">
        <v>19278</v>
      </c>
      <c r="C266" s="2">
        <v>1159</v>
      </c>
      <c r="D266" s="2">
        <v>189</v>
      </c>
      <c r="E266" s="2">
        <v>274</v>
      </c>
      <c r="F266" s="2">
        <v>1384</v>
      </c>
      <c r="G266" s="2">
        <v>1090</v>
      </c>
      <c r="H266" s="2">
        <v>2980</v>
      </c>
      <c r="I266" s="2">
        <v>3971</v>
      </c>
      <c r="J266" s="2">
        <v>648</v>
      </c>
      <c r="K266" s="2">
        <v>1281</v>
      </c>
      <c r="L266" s="2">
        <v>4533</v>
      </c>
      <c r="M266" s="2">
        <v>14</v>
      </c>
      <c r="N266" s="2">
        <v>15</v>
      </c>
      <c r="O266" s="2">
        <v>1740</v>
      </c>
      <c r="P266" s="2"/>
      <c r="Q266" s="2">
        <v>1428</v>
      </c>
      <c r="R266" s="2">
        <v>1301</v>
      </c>
      <c r="S266" s="2">
        <v>441</v>
      </c>
      <c r="T266" s="2">
        <v>191</v>
      </c>
      <c r="U266" s="2">
        <v>166</v>
      </c>
      <c r="V266" s="2">
        <v>274</v>
      </c>
      <c r="W266" s="2">
        <v>542</v>
      </c>
      <c r="X266" s="2">
        <v>255</v>
      </c>
      <c r="Y266" s="2">
        <v>1357</v>
      </c>
      <c r="Z266" s="2">
        <v>400</v>
      </c>
      <c r="AA266" s="2">
        <v>1097</v>
      </c>
      <c r="AB266" s="2">
        <v>3630</v>
      </c>
      <c r="AC266" s="2">
        <v>0</v>
      </c>
      <c r="AD266" s="2">
        <v>464</v>
      </c>
      <c r="AE266" s="2">
        <v>1384</v>
      </c>
      <c r="AF266" s="2">
        <v>753</v>
      </c>
      <c r="AG266" s="2">
        <v>457</v>
      </c>
      <c r="AH266" s="2">
        <v>202</v>
      </c>
      <c r="AI266" s="2">
        <v>227</v>
      </c>
      <c r="AJ266" s="2">
        <v>251</v>
      </c>
      <c r="AK266" s="2">
        <v>338</v>
      </c>
      <c r="AL266" s="2">
        <v>352</v>
      </c>
      <c r="AM266" s="2">
        <v>14</v>
      </c>
      <c r="AN266" s="2">
        <v>757</v>
      </c>
      <c r="AO266" s="2">
        <v>506</v>
      </c>
      <c r="AP266" s="2">
        <v>189</v>
      </c>
      <c r="AQ266" s="2">
        <v>15</v>
      </c>
      <c r="AR266" s="2">
        <v>566</v>
      </c>
      <c r="AS266" s="2">
        <v>929</v>
      </c>
      <c r="AT266" s="2">
        <v>460</v>
      </c>
      <c r="AU266" s="2">
        <v>56</v>
      </c>
      <c r="AV266" s="2">
        <v>276</v>
      </c>
      <c r="AW266" s="8">
        <v>266</v>
      </c>
    </row>
    <row r="267" spans="1:49" ht="15" x14ac:dyDescent="0.25">
      <c r="A267" s="210" t="s">
        <v>127</v>
      </c>
      <c r="B267" s="2">
        <v>14969</v>
      </c>
      <c r="C267" s="2">
        <v>905</v>
      </c>
      <c r="D267" s="2">
        <v>118</v>
      </c>
      <c r="E267" s="2">
        <v>210</v>
      </c>
      <c r="F267" s="2">
        <v>964</v>
      </c>
      <c r="G267" s="2">
        <v>761</v>
      </c>
      <c r="H267" s="2">
        <v>2311</v>
      </c>
      <c r="I267" s="2">
        <v>3064</v>
      </c>
      <c r="J267" s="2">
        <v>505</v>
      </c>
      <c r="K267" s="2">
        <v>867</v>
      </c>
      <c r="L267" s="2">
        <v>3814</v>
      </c>
      <c r="M267" s="2">
        <v>7</v>
      </c>
      <c r="N267" s="2">
        <v>12</v>
      </c>
      <c r="O267" s="2">
        <v>1431</v>
      </c>
      <c r="P267" s="2"/>
      <c r="Q267" s="2">
        <v>1184</v>
      </c>
      <c r="R267" s="2">
        <v>960</v>
      </c>
      <c r="S267" s="2">
        <v>347</v>
      </c>
      <c r="T267" s="2">
        <v>141</v>
      </c>
      <c r="U267" s="2">
        <v>113</v>
      </c>
      <c r="V267" s="2">
        <v>210</v>
      </c>
      <c r="W267" s="2">
        <v>468</v>
      </c>
      <c r="X267" s="2">
        <v>196</v>
      </c>
      <c r="Y267" s="2">
        <v>973</v>
      </c>
      <c r="Z267" s="2">
        <v>295</v>
      </c>
      <c r="AA267" s="2">
        <v>924</v>
      </c>
      <c r="AB267" s="2">
        <v>3131</v>
      </c>
      <c r="AC267" s="2">
        <v>0</v>
      </c>
      <c r="AD267" s="2">
        <v>313</v>
      </c>
      <c r="AE267" s="2">
        <v>964</v>
      </c>
      <c r="AF267" s="2">
        <v>598</v>
      </c>
      <c r="AG267" s="2">
        <v>364</v>
      </c>
      <c r="AH267" s="2">
        <v>174</v>
      </c>
      <c r="AI267" s="2">
        <v>145</v>
      </c>
      <c r="AJ267" s="2">
        <v>167</v>
      </c>
      <c r="AK267" s="2">
        <v>272</v>
      </c>
      <c r="AL267" s="2">
        <v>201</v>
      </c>
      <c r="AM267" s="2">
        <v>7</v>
      </c>
      <c r="AN267" s="2">
        <v>616</v>
      </c>
      <c r="AO267" s="2">
        <v>370</v>
      </c>
      <c r="AP267" s="2">
        <v>118</v>
      </c>
      <c r="AQ267" s="2">
        <v>12</v>
      </c>
      <c r="AR267" s="2">
        <v>437</v>
      </c>
      <c r="AS267" s="2">
        <v>666</v>
      </c>
      <c r="AT267" s="2">
        <v>335</v>
      </c>
      <c r="AU267" s="2">
        <v>25</v>
      </c>
      <c r="AV267" s="2">
        <v>243</v>
      </c>
      <c r="AW267" s="8">
        <v>267</v>
      </c>
    </row>
    <row r="268" spans="1:49" ht="15" x14ac:dyDescent="0.25">
      <c r="A268" s="211" t="s">
        <v>128</v>
      </c>
      <c r="B268" s="2">
        <v>9302</v>
      </c>
      <c r="C268" s="2">
        <v>602</v>
      </c>
      <c r="D268" s="2">
        <v>90</v>
      </c>
      <c r="E268" s="2">
        <v>93</v>
      </c>
      <c r="F268" s="2">
        <v>693</v>
      </c>
      <c r="G268" s="2">
        <v>422</v>
      </c>
      <c r="H268" s="2">
        <v>1418</v>
      </c>
      <c r="I268" s="2">
        <v>1893</v>
      </c>
      <c r="J268" s="2">
        <v>330</v>
      </c>
      <c r="K268" s="2">
        <v>396</v>
      </c>
      <c r="L268" s="2">
        <v>2461</v>
      </c>
      <c r="M268" s="2">
        <v>7</v>
      </c>
      <c r="N268" s="2">
        <v>1</v>
      </c>
      <c r="O268" s="2">
        <v>896</v>
      </c>
      <c r="P268" s="2"/>
      <c r="Q268" s="2">
        <v>719</v>
      </c>
      <c r="R268" s="2">
        <v>603</v>
      </c>
      <c r="S268" s="2">
        <v>213</v>
      </c>
      <c r="T268" s="2">
        <v>112</v>
      </c>
      <c r="U268" s="2">
        <v>53</v>
      </c>
      <c r="V268" s="2">
        <v>93</v>
      </c>
      <c r="W268" s="2">
        <v>247</v>
      </c>
      <c r="X268" s="2">
        <v>114</v>
      </c>
      <c r="Y268" s="2">
        <v>594</v>
      </c>
      <c r="Z268" s="2">
        <v>191</v>
      </c>
      <c r="AA268" s="2">
        <v>537</v>
      </c>
      <c r="AB268" s="2">
        <v>2061</v>
      </c>
      <c r="AC268" s="2">
        <v>0</v>
      </c>
      <c r="AD268" s="2">
        <v>173</v>
      </c>
      <c r="AE268" s="2">
        <v>693</v>
      </c>
      <c r="AF268" s="2">
        <v>446</v>
      </c>
      <c r="AG268" s="2">
        <v>218</v>
      </c>
      <c r="AH268" s="2">
        <v>120</v>
      </c>
      <c r="AI268" s="2">
        <v>73</v>
      </c>
      <c r="AJ268" s="2">
        <v>96</v>
      </c>
      <c r="AK268" s="2">
        <v>170</v>
      </c>
      <c r="AL268" s="2">
        <v>89</v>
      </c>
      <c r="AM268" s="2">
        <v>7</v>
      </c>
      <c r="AN268" s="2">
        <v>436</v>
      </c>
      <c r="AO268" s="2">
        <v>187</v>
      </c>
      <c r="AP268" s="2">
        <v>90</v>
      </c>
      <c r="AQ268" s="2">
        <v>1</v>
      </c>
      <c r="AR268" s="2">
        <v>318</v>
      </c>
      <c r="AS268" s="2">
        <v>307</v>
      </c>
      <c r="AT268" s="2">
        <v>196</v>
      </c>
      <c r="AU268" s="2">
        <v>9</v>
      </c>
      <c r="AV268" s="2">
        <v>136</v>
      </c>
      <c r="AW268" s="8">
        <v>268</v>
      </c>
    </row>
    <row r="269" spans="1:49" ht="15.75" thickBot="1" x14ac:dyDescent="0.3">
      <c r="A269" s="212" t="s">
        <v>129</v>
      </c>
      <c r="B269" s="2">
        <v>5360</v>
      </c>
      <c r="C269" s="2">
        <v>362</v>
      </c>
      <c r="D269" s="2">
        <v>34</v>
      </c>
      <c r="E269" s="2">
        <v>48</v>
      </c>
      <c r="F269" s="2">
        <v>352</v>
      </c>
      <c r="G269" s="2">
        <v>268</v>
      </c>
      <c r="H269" s="2">
        <v>804</v>
      </c>
      <c r="I269" s="2">
        <v>1055</v>
      </c>
      <c r="J269" s="2">
        <v>183</v>
      </c>
      <c r="K269" s="2">
        <v>220</v>
      </c>
      <c r="L269" s="2">
        <v>1549</v>
      </c>
      <c r="M269" s="2">
        <v>3</v>
      </c>
      <c r="N269" s="2">
        <v>2</v>
      </c>
      <c r="O269" s="2">
        <v>480</v>
      </c>
      <c r="P269" s="2"/>
      <c r="Q269" s="2">
        <v>403</v>
      </c>
      <c r="R269" s="2">
        <v>349</v>
      </c>
      <c r="S269" s="2">
        <v>128</v>
      </c>
      <c r="T269" s="2">
        <v>67</v>
      </c>
      <c r="U269" s="2">
        <v>37</v>
      </c>
      <c r="V269" s="2">
        <v>48</v>
      </c>
      <c r="W269" s="2">
        <v>127</v>
      </c>
      <c r="X269" s="2">
        <v>57</v>
      </c>
      <c r="Y269" s="2">
        <v>283</v>
      </c>
      <c r="Z269" s="2">
        <v>127</v>
      </c>
      <c r="AA269" s="2">
        <v>342</v>
      </c>
      <c r="AB269" s="2">
        <v>1297</v>
      </c>
      <c r="AC269" s="2">
        <v>0</v>
      </c>
      <c r="AD269" s="2">
        <v>104</v>
      </c>
      <c r="AE269" s="2">
        <v>352</v>
      </c>
      <c r="AF269" s="2">
        <v>269</v>
      </c>
      <c r="AG269" s="2">
        <v>116</v>
      </c>
      <c r="AH269" s="2">
        <v>70</v>
      </c>
      <c r="AI269" s="2">
        <v>50</v>
      </c>
      <c r="AJ269" s="2">
        <v>52</v>
      </c>
      <c r="AK269" s="2">
        <v>104</v>
      </c>
      <c r="AL269" s="2">
        <v>63</v>
      </c>
      <c r="AM269" s="2">
        <v>3</v>
      </c>
      <c r="AN269" s="2">
        <v>225</v>
      </c>
      <c r="AO269" s="2">
        <v>80</v>
      </c>
      <c r="AP269" s="2">
        <v>34</v>
      </c>
      <c r="AQ269" s="2">
        <v>2</v>
      </c>
      <c r="AR269" s="2">
        <v>201</v>
      </c>
      <c r="AS269" s="2">
        <v>157</v>
      </c>
      <c r="AT269" s="2">
        <v>127</v>
      </c>
      <c r="AU269" s="2">
        <v>11</v>
      </c>
      <c r="AV269" s="2">
        <v>75</v>
      </c>
      <c r="AW269" s="8">
        <v>269</v>
      </c>
    </row>
    <row r="270" spans="1:49" x14ac:dyDescent="0.2">
      <c r="AW270" s="8">
        <v>270</v>
      </c>
    </row>
    <row r="271" spans="1:49" x14ac:dyDescent="0.2">
      <c r="A271" s="234" t="s">
        <v>271</v>
      </c>
      <c r="B271" s="235"/>
      <c r="C271" s="235"/>
      <c r="D271" s="235"/>
      <c r="E271" s="235"/>
      <c r="F271" s="236"/>
      <c r="AW271" s="8">
        <v>271</v>
      </c>
    </row>
    <row r="272" spans="1:49" x14ac:dyDescent="0.2">
      <c r="A272" s="8" t="s">
        <v>251</v>
      </c>
      <c r="B272" s="8">
        <f>SUM(B5:B9)</f>
        <v>5313600</v>
      </c>
      <c r="C272" s="8">
        <f t="shared" ref="C272:AV272" si="26">SUM(C5:C9)</f>
        <v>373190</v>
      </c>
      <c r="D272" s="8">
        <f t="shared" si="26"/>
        <v>113710</v>
      </c>
      <c r="E272" s="8">
        <f t="shared" si="26"/>
        <v>150830</v>
      </c>
      <c r="F272" s="8">
        <f t="shared" si="26"/>
        <v>366220</v>
      </c>
      <c r="G272" s="8">
        <f t="shared" si="26"/>
        <v>299100</v>
      </c>
      <c r="H272" s="8">
        <f t="shared" si="26"/>
        <v>573420</v>
      </c>
      <c r="I272" s="8">
        <f t="shared" si="26"/>
        <v>1137320</v>
      </c>
      <c r="J272" s="8">
        <f t="shared" si="26"/>
        <v>319810</v>
      </c>
      <c r="K272" s="8">
        <f t="shared" si="26"/>
        <v>652230</v>
      </c>
      <c r="L272" s="8">
        <f t="shared" si="26"/>
        <v>843720</v>
      </c>
      <c r="M272" s="8">
        <f t="shared" si="26"/>
        <v>21530</v>
      </c>
      <c r="N272" s="8">
        <f t="shared" si="26"/>
        <v>23210</v>
      </c>
      <c r="O272" s="8">
        <f t="shared" si="26"/>
        <v>411750</v>
      </c>
      <c r="P272" s="8">
        <f t="shared" si="26"/>
        <v>27560</v>
      </c>
      <c r="Q272" s="8">
        <f t="shared" si="26"/>
        <v>224970</v>
      </c>
      <c r="R272" s="8">
        <f t="shared" si="26"/>
        <v>255540</v>
      </c>
      <c r="S272" s="8">
        <f t="shared" si="26"/>
        <v>116210</v>
      </c>
      <c r="T272" s="8">
        <f t="shared" si="26"/>
        <v>86900</v>
      </c>
      <c r="U272" s="8">
        <f t="shared" si="26"/>
        <v>51280</v>
      </c>
      <c r="V272" s="8">
        <f t="shared" si="26"/>
        <v>150830</v>
      </c>
      <c r="W272" s="8">
        <f t="shared" si="26"/>
        <v>147800</v>
      </c>
      <c r="X272" s="8">
        <f t="shared" si="26"/>
        <v>122720</v>
      </c>
      <c r="Y272" s="8">
        <f t="shared" si="26"/>
        <v>105880</v>
      </c>
      <c r="Z272" s="8">
        <f t="shared" si="26"/>
        <v>100850</v>
      </c>
      <c r="AA272" s="8">
        <f t="shared" si="26"/>
        <v>91030</v>
      </c>
      <c r="AB272" s="8">
        <f t="shared" si="26"/>
        <v>482640</v>
      </c>
      <c r="AC272" s="8">
        <f t="shared" si="26"/>
        <v>27560</v>
      </c>
      <c r="AD272" s="8">
        <f t="shared" si="26"/>
        <v>156800</v>
      </c>
      <c r="AE272" s="8">
        <f t="shared" si="26"/>
        <v>366220</v>
      </c>
      <c r="AF272" s="8">
        <f t="shared" si="26"/>
        <v>595080</v>
      </c>
      <c r="AG272" s="8">
        <f t="shared" si="26"/>
        <v>232910</v>
      </c>
      <c r="AH272" s="8">
        <f t="shared" si="26"/>
        <v>80680</v>
      </c>
      <c r="AI272" s="8">
        <f t="shared" si="26"/>
        <v>84240</v>
      </c>
      <c r="AJ272" s="8">
        <f t="shared" si="26"/>
        <v>92910</v>
      </c>
      <c r="AK272" s="8">
        <f t="shared" si="26"/>
        <v>137560</v>
      </c>
      <c r="AL272" s="8">
        <f t="shared" si="26"/>
        <v>337870</v>
      </c>
      <c r="AM272" s="8">
        <f t="shared" si="26"/>
        <v>21530</v>
      </c>
      <c r="AN272" s="8">
        <f t="shared" si="26"/>
        <v>147740</v>
      </c>
      <c r="AO272" s="8">
        <f t="shared" si="26"/>
        <v>174310</v>
      </c>
      <c r="AP272" s="8">
        <f t="shared" si="26"/>
        <v>113710</v>
      </c>
      <c r="AQ272" s="8">
        <f t="shared" si="26"/>
        <v>23210</v>
      </c>
      <c r="AR272" s="8">
        <f t="shared" si="26"/>
        <v>112910</v>
      </c>
      <c r="AS272" s="8">
        <f t="shared" si="26"/>
        <v>314360</v>
      </c>
      <c r="AT272" s="8">
        <f t="shared" si="26"/>
        <v>91020</v>
      </c>
      <c r="AU272" s="8">
        <f t="shared" si="26"/>
        <v>90340</v>
      </c>
      <c r="AV272" s="8">
        <f t="shared" si="26"/>
        <v>175990</v>
      </c>
      <c r="AW272" s="8">
        <v>272</v>
      </c>
    </row>
    <row r="273" spans="1:49" x14ac:dyDescent="0.2">
      <c r="A273" s="8" t="s">
        <v>182</v>
      </c>
      <c r="B273" s="8">
        <f>SUM(B5)</f>
        <v>1076082</v>
      </c>
      <c r="C273" s="8">
        <f t="shared" ref="C273:AV273" si="27">SUM(C5)</f>
        <v>106129</v>
      </c>
      <c r="D273" s="8">
        <f t="shared" si="27"/>
        <v>6593</v>
      </c>
      <c r="E273" s="8">
        <f t="shared" si="27"/>
        <v>11471</v>
      </c>
      <c r="F273" s="8">
        <f t="shared" si="27"/>
        <v>67730</v>
      </c>
      <c r="G273" s="8">
        <f t="shared" si="27"/>
        <v>45857</v>
      </c>
      <c r="H273" s="8">
        <f t="shared" si="27"/>
        <v>36050</v>
      </c>
      <c r="I273" s="8">
        <f t="shared" si="27"/>
        <v>421784</v>
      </c>
      <c r="J273" s="8">
        <f t="shared" si="27"/>
        <v>27647</v>
      </c>
      <c r="K273" s="8">
        <f t="shared" si="27"/>
        <v>172315</v>
      </c>
      <c r="L273" s="8">
        <f t="shared" si="27"/>
        <v>107011</v>
      </c>
      <c r="M273" s="8">
        <f t="shared" si="27"/>
        <v>0</v>
      </c>
      <c r="N273" s="8">
        <f t="shared" si="27"/>
        <v>0</v>
      </c>
      <c r="O273" s="8">
        <f t="shared" si="27"/>
        <v>73495</v>
      </c>
      <c r="P273" s="8">
        <f t="shared" si="27"/>
        <v>0</v>
      </c>
      <c r="Q273" s="8">
        <f t="shared" si="27"/>
        <v>30357</v>
      </c>
      <c r="R273" s="8">
        <f t="shared" si="27"/>
        <v>4588</v>
      </c>
      <c r="S273" s="8">
        <f t="shared" si="27"/>
        <v>10531</v>
      </c>
      <c r="T273" s="8">
        <f t="shared" si="27"/>
        <v>7767</v>
      </c>
      <c r="U273" s="8">
        <f t="shared" si="27"/>
        <v>13478</v>
      </c>
      <c r="V273" s="8">
        <f t="shared" si="27"/>
        <v>11471</v>
      </c>
      <c r="W273" s="8">
        <f t="shared" si="27"/>
        <v>54439</v>
      </c>
      <c r="X273" s="8">
        <f t="shared" si="27"/>
        <v>36315</v>
      </c>
      <c r="Y273" s="8">
        <f t="shared" si="27"/>
        <v>4433</v>
      </c>
      <c r="Z273" s="8">
        <f t="shared" si="27"/>
        <v>4962</v>
      </c>
      <c r="AA273" s="8">
        <f t="shared" si="27"/>
        <v>6830</v>
      </c>
      <c r="AB273" s="8">
        <f t="shared" si="27"/>
        <v>65832</v>
      </c>
      <c r="AC273" s="8">
        <f t="shared" si="27"/>
        <v>0</v>
      </c>
      <c r="AD273" s="8">
        <f t="shared" si="27"/>
        <v>23088</v>
      </c>
      <c r="AE273" s="8">
        <f t="shared" si="27"/>
        <v>67730</v>
      </c>
      <c r="AF273" s="8">
        <f t="shared" si="27"/>
        <v>291581</v>
      </c>
      <c r="AG273" s="8">
        <f t="shared" si="27"/>
        <v>19880</v>
      </c>
      <c r="AH273" s="8">
        <f t="shared" si="27"/>
        <v>34829</v>
      </c>
      <c r="AI273" s="8">
        <f t="shared" si="27"/>
        <v>8620</v>
      </c>
      <c r="AJ273" s="8">
        <f t="shared" si="27"/>
        <v>1105</v>
      </c>
      <c r="AK273" s="8">
        <f t="shared" si="27"/>
        <v>50912</v>
      </c>
      <c r="AL273" s="8">
        <f t="shared" si="27"/>
        <v>110413</v>
      </c>
      <c r="AM273" s="8">
        <f t="shared" si="27"/>
        <v>0</v>
      </c>
      <c r="AN273" s="8">
        <f t="shared" si="27"/>
        <v>8525</v>
      </c>
      <c r="AO273" s="8">
        <f t="shared" si="27"/>
        <v>50067</v>
      </c>
      <c r="AP273" s="8">
        <f t="shared" si="27"/>
        <v>6593</v>
      </c>
      <c r="AQ273" s="8">
        <f t="shared" si="27"/>
        <v>0</v>
      </c>
      <c r="AR273" s="8">
        <f t="shared" si="27"/>
        <v>18902</v>
      </c>
      <c r="AS273" s="8">
        <f t="shared" si="27"/>
        <v>61902</v>
      </c>
      <c r="AT273" s="8">
        <f t="shared" si="27"/>
        <v>9291</v>
      </c>
      <c r="AU273" s="8">
        <f t="shared" si="27"/>
        <v>34044</v>
      </c>
      <c r="AV273" s="8">
        <f t="shared" si="27"/>
        <v>27597</v>
      </c>
      <c r="AW273" s="8">
        <v>273</v>
      </c>
    </row>
    <row r="274" spans="1:49" x14ac:dyDescent="0.2">
      <c r="A274" s="8" t="s">
        <v>183</v>
      </c>
      <c r="B274" s="8">
        <f>B5+B6</f>
        <v>2141424</v>
      </c>
      <c r="C274" s="8">
        <f t="shared" ref="C274:AV274" si="28">C5+C6</f>
        <v>209499</v>
      </c>
      <c r="D274" s="8">
        <f t="shared" si="28"/>
        <v>24061</v>
      </c>
      <c r="E274" s="8">
        <f t="shared" si="28"/>
        <v>46409</v>
      </c>
      <c r="F274" s="8">
        <f t="shared" si="28"/>
        <v>149108</v>
      </c>
      <c r="G274" s="8">
        <f t="shared" si="28"/>
        <v>116249</v>
      </c>
      <c r="H274" s="8">
        <f t="shared" si="28"/>
        <v>110184</v>
      </c>
      <c r="I274" s="8">
        <f t="shared" si="28"/>
        <v>620109</v>
      </c>
      <c r="J274" s="8">
        <f t="shared" si="28"/>
        <v>89819</v>
      </c>
      <c r="K274" s="8">
        <f t="shared" si="28"/>
        <v>342490</v>
      </c>
      <c r="L274" s="8">
        <f t="shared" si="28"/>
        <v>271684</v>
      </c>
      <c r="M274" s="8">
        <f t="shared" si="28"/>
        <v>4526</v>
      </c>
      <c r="N274" s="8">
        <f t="shared" si="28"/>
        <v>1368</v>
      </c>
      <c r="O274" s="8">
        <f t="shared" si="28"/>
        <v>144065</v>
      </c>
      <c r="P274" s="8">
        <f t="shared" si="28"/>
        <v>11853</v>
      </c>
      <c r="Q274" s="8">
        <f t="shared" si="28"/>
        <v>71952</v>
      </c>
      <c r="R274" s="8">
        <f t="shared" si="28"/>
        <v>25902</v>
      </c>
      <c r="S274" s="8">
        <f t="shared" si="28"/>
        <v>30852</v>
      </c>
      <c r="T274" s="8">
        <f t="shared" si="28"/>
        <v>22713</v>
      </c>
      <c r="U274" s="8">
        <f t="shared" si="28"/>
        <v>22690</v>
      </c>
      <c r="V274" s="8">
        <f t="shared" si="28"/>
        <v>46409</v>
      </c>
      <c r="W274" s="8">
        <f t="shared" si="28"/>
        <v>85901</v>
      </c>
      <c r="X274" s="8">
        <f t="shared" si="28"/>
        <v>75053</v>
      </c>
      <c r="Y274" s="8">
        <f t="shared" si="28"/>
        <v>21840</v>
      </c>
      <c r="Z274" s="8">
        <f t="shared" si="28"/>
        <v>25032</v>
      </c>
      <c r="AA274" s="8">
        <f t="shared" si="28"/>
        <v>14965</v>
      </c>
      <c r="AB274" s="8">
        <f t="shared" si="28"/>
        <v>134209</v>
      </c>
      <c r="AC274" s="8">
        <f t="shared" si="28"/>
        <v>11853</v>
      </c>
      <c r="AD274" s="8">
        <f t="shared" si="28"/>
        <v>65563</v>
      </c>
      <c r="AE274" s="8">
        <f t="shared" si="28"/>
        <v>149108</v>
      </c>
      <c r="AF274" s="8">
        <f t="shared" si="28"/>
        <v>399475</v>
      </c>
      <c r="AG274" s="8">
        <f t="shared" si="28"/>
        <v>67106</v>
      </c>
      <c r="AH274" s="8">
        <f t="shared" si="28"/>
        <v>47150</v>
      </c>
      <c r="AI274" s="8">
        <f t="shared" si="28"/>
        <v>35108</v>
      </c>
      <c r="AJ274" s="8">
        <f t="shared" si="28"/>
        <v>12330</v>
      </c>
      <c r="AK274" s="8">
        <f t="shared" si="28"/>
        <v>81035</v>
      </c>
      <c r="AL274" s="8">
        <f t="shared" si="28"/>
        <v>207548</v>
      </c>
      <c r="AM274" s="8">
        <f t="shared" si="28"/>
        <v>4526</v>
      </c>
      <c r="AN274" s="8">
        <f t="shared" si="28"/>
        <v>27312</v>
      </c>
      <c r="AO274" s="8">
        <f t="shared" si="28"/>
        <v>77417</v>
      </c>
      <c r="AP274" s="8">
        <f t="shared" si="28"/>
        <v>24061</v>
      </c>
      <c r="AQ274" s="8">
        <f t="shared" si="28"/>
        <v>1368</v>
      </c>
      <c r="AR274" s="8">
        <f t="shared" si="28"/>
        <v>53411</v>
      </c>
      <c r="AS274" s="8">
        <f t="shared" si="28"/>
        <v>134942</v>
      </c>
      <c r="AT274" s="8">
        <f t="shared" si="28"/>
        <v>27996</v>
      </c>
      <c r="AU274" s="8">
        <f t="shared" si="28"/>
        <v>59262</v>
      </c>
      <c r="AV274" s="8">
        <f t="shared" si="28"/>
        <v>77335</v>
      </c>
      <c r="AW274" s="8">
        <v>274</v>
      </c>
    </row>
    <row r="275" spans="1:49" x14ac:dyDescent="0.2">
      <c r="AW275" s="8">
        <v>275</v>
      </c>
    </row>
    <row r="276" spans="1:49" x14ac:dyDescent="0.2">
      <c r="A276" s="234" t="s">
        <v>278</v>
      </c>
      <c r="B276" s="237"/>
      <c r="C276" s="237"/>
      <c r="D276" s="237"/>
      <c r="E276" s="237"/>
      <c r="F276" s="237"/>
      <c r="G276" s="238"/>
      <c r="AW276" s="8">
        <v>276</v>
      </c>
    </row>
    <row r="277" spans="1:49" x14ac:dyDescent="0.2">
      <c r="B277" s="8" t="s">
        <v>22</v>
      </c>
      <c r="C277" s="8" t="s">
        <v>136</v>
      </c>
      <c r="D277" s="8" t="s">
        <v>137</v>
      </c>
      <c r="E277" s="8" t="s">
        <v>138</v>
      </c>
      <c r="F277" s="8" t="s">
        <v>139</v>
      </c>
      <c r="G277" s="8" t="s">
        <v>140</v>
      </c>
      <c r="H277" s="8" t="s">
        <v>141</v>
      </c>
      <c r="I277" s="8" t="s">
        <v>142</v>
      </c>
      <c r="J277" s="8" t="s">
        <v>143</v>
      </c>
      <c r="K277" s="8" t="s">
        <v>144</v>
      </c>
      <c r="L277" s="8" t="s">
        <v>145</v>
      </c>
      <c r="M277" s="8" t="s">
        <v>146</v>
      </c>
      <c r="N277" s="8" t="s">
        <v>147</v>
      </c>
      <c r="O277" s="8" t="s">
        <v>148</v>
      </c>
      <c r="P277" s="8" t="s">
        <v>149</v>
      </c>
      <c r="Q277" s="8" t="s">
        <v>150</v>
      </c>
      <c r="R277" s="8" t="s">
        <v>151</v>
      </c>
      <c r="S277" s="8" t="s">
        <v>152</v>
      </c>
      <c r="T277" s="8" t="s">
        <v>153</v>
      </c>
      <c r="U277" s="8" t="s">
        <v>154</v>
      </c>
      <c r="V277" s="8" t="s">
        <v>155</v>
      </c>
      <c r="W277" s="8" t="s">
        <v>156</v>
      </c>
      <c r="X277" s="8" t="s">
        <v>157</v>
      </c>
      <c r="Y277" s="8" t="s">
        <v>158</v>
      </c>
      <c r="Z277" s="8" t="s">
        <v>159</v>
      </c>
      <c r="AA277" s="8" t="s">
        <v>160</v>
      </c>
      <c r="AB277" s="8" t="s">
        <v>161</v>
      </c>
      <c r="AC277" s="8" t="s">
        <v>162</v>
      </c>
      <c r="AD277" s="8" t="s">
        <v>163</v>
      </c>
      <c r="AE277" s="8" t="s">
        <v>164</v>
      </c>
      <c r="AF277" s="8" t="s">
        <v>165</v>
      </c>
      <c r="AG277" s="8" t="s">
        <v>166</v>
      </c>
      <c r="AH277" s="8" t="s">
        <v>167</v>
      </c>
      <c r="AI277" s="8" t="s">
        <v>168</v>
      </c>
      <c r="AJ277" s="8" t="s">
        <v>169</v>
      </c>
      <c r="AK277" s="8" t="s">
        <v>170</v>
      </c>
      <c r="AL277" s="8" t="s">
        <v>171</v>
      </c>
      <c r="AM277" s="8" t="s">
        <v>172</v>
      </c>
      <c r="AN277" s="8" t="s">
        <v>173</v>
      </c>
      <c r="AO277" s="8" t="s">
        <v>174</v>
      </c>
      <c r="AP277" s="8" t="s">
        <v>175</v>
      </c>
      <c r="AQ277" s="8" t="s">
        <v>176</v>
      </c>
      <c r="AR277" s="8" t="s">
        <v>177</v>
      </c>
      <c r="AS277" s="8" t="s">
        <v>178</v>
      </c>
      <c r="AT277" s="8" t="s">
        <v>179</v>
      </c>
      <c r="AU277" s="8" t="s">
        <v>180</v>
      </c>
      <c r="AV277" s="8" t="s">
        <v>181</v>
      </c>
      <c r="AW277" s="8">
        <v>277</v>
      </c>
    </row>
    <row r="278" spans="1:49" x14ac:dyDescent="0.2">
      <c r="A278" s="8" t="s">
        <v>212</v>
      </c>
      <c r="B278" s="8">
        <v>1186349</v>
      </c>
      <c r="C278" s="8">
        <v>99595</v>
      </c>
      <c r="D278" s="8">
        <v>26073</v>
      </c>
      <c r="E278" s="8">
        <v>34003</v>
      </c>
      <c r="F278" s="8">
        <v>75237</v>
      </c>
      <c r="G278" s="8">
        <v>49328</v>
      </c>
      <c r="H278" s="8">
        <v>111601</v>
      </c>
      <c r="I278" s="8">
        <v>302228</v>
      </c>
      <c r="J278" s="8">
        <v>71053</v>
      </c>
      <c r="K278" s="8">
        <v>166128</v>
      </c>
      <c r="L278" s="8">
        <v>159117</v>
      </c>
      <c r="M278" s="8">
        <v>5908</v>
      </c>
      <c r="N278" s="8">
        <v>5755</v>
      </c>
      <c r="O278" s="8">
        <v>73398</v>
      </c>
      <c r="P278" s="8">
        <v>6925</v>
      </c>
      <c r="Q278" s="8">
        <v>45776</v>
      </c>
      <c r="R278" s="8">
        <v>47882</v>
      </c>
      <c r="S278" s="8">
        <v>20037</v>
      </c>
      <c r="T278" s="8">
        <v>23184</v>
      </c>
      <c r="U278" s="8">
        <v>8205</v>
      </c>
      <c r="V278" s="8">
        <v>34003</v>
      </c>
      <c r="W278" s="8">
        <v>27334</v>
      </c>
      <c r="X278" s="8">
        <v>31968</v>
      </c>
      <c r="Y278" s="8">
        <v>27317</v>
      </c>
      <c r="Z278" s="8">
        <v>20146</v>
      </c>
      <c r="AA278" s="8">
        <v>21759</v>
      </c>
      <c r="AB278" s="8">
        <v>85078</v>
      </c>
      <c r="AC278" s="8">
        <v>6925</v>
      </c>
      <c r="AD278" s="8">
        <v>26572</v>
      </c>
      <c r="AE278" s="8">
        <v>75237</v>
      </c>
      <c r="AF278" s="8">
        <v>155963</v>
      </c>
      <c r="AG278" s="8">
        <v>47869</v>
      </c>
      <c r="AH278" s="8">
        <v>22896</v>
      </c>
      <c r="AI278" s="8">
        <v>17600</v>
      </c>
      <c r="AJ278" s="8">
        <v>17943</v>
      </c>
      <c r="AK278" s="8">
        <v>35961</v>
      </c>
      <c r="AL278" s="8">
        <v>89703</v>
      </c>
      <c r="AM278" s="8">
        <v>5908</v>
      </c>
      <c r="AN278" s="8">
        <v>26027</v>
      </c>
      <c r="AO278" s="8">
        <v>47701</v>
      </c>
      <c r="AP278" s="8">
        <v>26073</v>
      </c>
      <c r="AQ278" s="8">
        <v>5755</v>
      </c>
      <c r="AR278" s="8">
        <v>31666</v>
      </c>
      <c r="AS278" s="8">
        <v>76425</v>
      </c>
      <c r="AT278" s="8">
        <v>14551</v>
      </c>
      <c r="AU278" s="8">
        <v>26592</v>
      </c>
      <c r="AV278" s="8">
        <v>36293</v>
      </c>
      <c r="AW278" s="8">
        <v>278</v>
      </c>
    </row>
    <row r="279" spans="1:49" x14ac:dyDescent="0.2">
      <c r="A279" s="8" t="s">
        <v>213</v>
      </c>
      <c r="B279" s="8">
        <v>298417</v>
      </c>
      <c r="C279" s="8">
        <v>30853</v>
      </c>
      <c r="D279" s="8">
        <v>1722</v>
      </c>
      <c r="E279" s="8">
        <v>2907</v>
      </c>
      <c r="F279" s="8">
        <v>16161</v>
      </c>
      <c r="G279" s="8">
        <v>8996</v>
      </c>
      <c r="H279" s="8">
        <v>8776</v>
      </c>
      <c r="I279" s="8">
        <v>130770</v>
      </c>
      <c r="J279" s="8">
        <v>7052</v>
      </c>
      <c r="K279" s="8">
        <v>50244</v>
      </c>
      <c r="L279" s="8">
        <v>25323</v>
      </c>
      <c r="M279" s="8">
        <v>0</v>
      </c>
      <c r="N279" s="8">
        <v>0</v>
      </c>
      <c r="O279" s="8">
        <v>15613</v>
      </c>
      <c r="P279" s="8">
        <v>0</v>
      </c>
      <c r="Q279" s="8">
        <v>7596</v>
      </c>
      <c r="R279" s="8">
        <v>910</v>
      </c>
      <c r="S279" s="8">
        <v>1965</v>
      </c>
      <c r="T279" s="8">
        <v>2233</v>
      </c>
      <c r="U279" s="8">
        <v>2304</v>
      </c>
      <c r="V279" s="8">
        <v>2907</v>
      </c>
      <c r="W279" s="8">
        <v>11879</v>
      </c>
      <c r="X279" s="8">
        <v>10799</v>
      </c>
      <c r="Y279" s="8">
        <v>1140</v>
      </c>
      <c r="Z279" s="8">
        <v>1141</v>
      </c>
      <c r="AA279" s="8">
        <v>1932</v>
      </c>
      <c r="AB279" s="8">
        <v>15459</v>
      </c>
      <c r="AC279" s="8">
        <v>0</v>
      </c>
      <c r="AD279" s="8">
        <v>4893</v>
      </c>
      <c r="AE279" s="8">
        <v>16161</v>
      </c>
      <c r="AF279" s="8">
        <v>89817</v>
      </c>
      <c r="AG279" s="8">
        <v>4819</v>
      </c>
      <c r="AH279" s="8">
        <v>11263</v>
      </c>
      <c r="AI279" s="8">
        <v>1998</v>
      </c>
      <c r="AJ279" s="8">
        <v>270</v>
      </c>
      <c r="AK279" s="8">
        <v>14446</v>
      </c>
      <c r="AL279" s="8">
        <v>32756</v>
      </c>
      <c r="AM279" s="8">
        <v>0</v>
      </c>
      <c r="AN279" s="8">
        <v>1769</v>
      </c>
      <c r="AO279" s="8">
        <v>15928</v>
      </c>
      <c r="AP279" s="8">
        <v>1722</v>
      </c>
      <c r="AQ279" s="8">
        <v>0</v>
      </c>
      <c r="AR279" s="8">
        <v>5608</v>
      </c>
      <c r="AS279" s="8">
        <v>17488</v>
      </c>
      <c r="AT279" s="8">
        <v>1799</v>
      </c>
      <c r="AU279" s="8">
        <v>10690</v>
      </c>
      <c r="AV279" s="8">
        <v>6725</v>
      </c>
      <c r="AW279" s="8">
        <v>279</v>
      </c>
    </row>
    <row r="280" spans="1:49" x14ac:dyDescent="0.2">
      <c r="A280" s="8" t="s">
        <v>214</v>
      </c>
      <c r="B280" s="8">
        <v>559313</v>
      </c>
      <c r="C280" s="8">
        <v>60000</v>
      </c>
      <c r="D280" s="8">
        <v>5975</v>
      </c>
      <c r="E280" s="8">
        <v>11488</v>
      </c>
      <c r="F280" s="8">
        <v>35219</v>
      </c>
      <c r="G280" s="8">
        <v>22206</v>
      </c>
      <c r="H280" s="8">
        <v>26310</v>
      </c>
      <c r="I280" s="8">
        <v>184477</v>
      </c>
      <c r="J280" s="8">
        <v>21969</v>
      </c>
      <c r="K280" s="8">
        <v>96188</v>
      </c>
      <c r="L280" s="8">
        <v>62148</v>
      </c>
      <c r="M280" s="8">
        <v>1413</v>
      </c>
      <c r="N280" s="8">
        <v>439</v>
      </c>
      <c r="O280" s="8">
        <v>28512</v>
      </c>
      <c r="P280" s="8">
        <v>2969</v>
      </c>
      <c r="Q280" s="8">
        <v>17786</v>
      </c>
      <c r="R280" s="8">
        <v>5626</v>
      </c>
      <c r="S280" s="8">
        <v>5783</v>
      </c>
      <c r="T280" s="8">
        <v>6348</v>
      </c>
      <c r="U280" s="8">
        <v>3909</v>
      </c>
      <c r="V280" s="8">
        <v>11488</v>
      </c>
      <c r="W280" s="8">
        <v>17400</v>
      </c>
      <c r="X280" s="8">
        <v>21484</v>
      </c>
      <c r="Y280" s="8">
        <v>6359</v>
      </c>
      <c r="Z280" s="8">
        <v>6168</v>
      </c>
      <c r="AA280" s="8">
        <v>4181</v>
      </c>
      <c r="AB280" s="8">
        <v>29476</v>
      </c>
      <c r="AC280" s="8">
        <v>2969</v>
      </c>
      <c r="AD280" s="8">
        <v>13197</v>
      </c>
      <c r="AE280" s="8">
        <v>35219</v>
      </c>
      <c r="AF280" s="8">
        <v>116809</v>
      </c>
      <c r="AG280" s="8">
        <v>15621</v>
      </c>
      <c r="AH280" s="8">
        <v>14688</v>
      </c>
      <c r="AI280" s="8">
        <v>8396</v>
      </c>
      <c r="AJ280" s="8">
        <v>2898</v>
      </c>
      <c r="AK280" s="8">
        <v>22563</v>
      </c>
      <c r="AL280" s="8">
        <v>59293</v>
      </c>
      <c r="AM280" s="8">
        <v>1413</v>
      </c>
      <c r="AN280" s="8">
        <v>5329</v>
      </c>
      <c r="AO280" s="8">
        <v>24019</v>
      </c>
      <c r="AP280" s="8">
        <v>5975</v>
      </c>
      <c r="AQ280" s="8">
        <v>439</v>
      </c>
      <c r="AR280" s="8">
        <v>15953</v>
      </c>
      <c r="AS280" s="8">
        <v>36895</v>
      </c>
      <c r="AT280" s="8">
        <v>5100</v>
      </c>
      <c r="AU280" s="8">
        <v>18421</v>
      </c>
      <c r="AV280" s="8">
        <v>18108</v>
      </c>
      <c r="AW280" s="8">
        <v>280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K279"/>
  <sheetViews>
    <sheetView topLeftCell="A2" workbookViewId="0">
      <pane ySplit="1320" topLeftCell="A253" activePane="bottomLeft"/>
      <selection activeCell="AL283" sqref="AL283"/>
      <selection pane="bottomLeft" activeCell="A281" sqref="A281"/>
    </sheetView>
  </sheetViews>
  <sheetFormatPr defaultRowHeight="12.75" x14ac:dyDescent="0.2"/>
  <cols>
    <col min="1" max="1" width="22.140625" style="59" customWidth="1"/>
    <col min="2" max="2" width="10.7109375" style="59" customWidth="1"/>
    <col min="3" max="3" width="9.85546875" style="59" customWidth="1"/>
    <col min="4" max="4" width="10.85546875" style="59" customWidth="1"/>
    <col min="5" max="6" width="22.140625" style="59" customWidth="1"/>
    <col min="7" max="7" width="15.5703125" style="59" hidden="1" customWidth="1"/>
    <col min="8" max="8" width="17.140625" style="59" customWidth="1"/>
    <col min="9" max="10" width="22.140625" style="59" customWidth="1"/>
    <col min="11" max="12" width="22.140625" style="59" hidden="1" customWidth="1"/>
    <col min="13" max="19" width="22.140625" style="59" customWidth="1"/>
    <col min="20" max="22" width="22.140625" style="59" hidden="1" customWidth="1"/>
    <col min="23" max="31" width="22.140625" style="59" customWidth="1"/>
    <col min="32" max="34" width="22.140625" style="59" hidden="1" customWidth="1"/>
    <col min="35" max="40" width="22.140625" style="59" customWidth="1"/>
    <col min="41" max="63" width="9.140625" style="207"/>
    <col min="64" max="16384" width="9.140625" style="8"/>
  </cols>
  <sheetData>
    <row r="1" spans="1:63" ht="13.5" thickBot="1" x14ac:dyDescent="0.25">
      <c r="A1" s="59" t="s">
        <v>48</v>
      </c>
      <c r="B1" s="59" t="s">
        <v>49</v>
      </c>
      <c r="C1" s="59">
        <v>2012</v>
      </c>
      <c r="D1" s="59" t="s">
        <v>50</v>
      </c>
      <c r="E1" s="59" t="s">
        <v>34</v>
      </c>
      <c r="I1" s="60" t="s">
        <v>51</v>
      </c>
      <c r="Q1" s="60" t="s">
        <v>52</v>
      </c>
      <c r="AC1" s="61" t="s">
        <v>53</v>
      </c>
      <c r="AD1" s="62"/>
      <c r="AE1" s="62"/>
      <c r="AF1" s="62"/>
      <c r="AG1" s="62"/>
      <c r="AH1" s="62"/>
      <c r="AI1" s="62"/>
      <c r="AJ1" s="62"/>
      <c r="AK1" s="62"/>
      <c r="AL1" s="62"/>
      <c r="AM1" s="62"/>
      <c r="AN1" s="62"/>
    </row>
    <row r="2" spans="1:63" s="66" customFormat="1" ht="39" thickBot="1" x14ac:dyDescent="0.25">
      <c r="A2" s="63" t="s">
        <v>54</v>
      </c>
      <c r="B2" s="64" t="s">
        <v>55</v>
      </c>
      <c r="C2" s="64" t="s">
        <v>2</v>
      </c>
      <c r="D2" s="64" t="s">
        <v>56</v>
      </c>
      <c r="E2" s="65" t="s">
        <v>249</v>
      </c>
      <c r="F2" s="65" t="s">
        <v>280</v>
      </c>
      <c r="G2" s="64" t="s">
        <v>57</v>
      </c>
      <c r="H2" s="64" t="s">
        <v>58</v>
      </c>
      <c r="I2" s="64" t="s">
        <v>59</v>
      </c>
      <c r="J2" s="64" t="s">
        <v>60</v>
      </c>
      <c r="K2" s="64" t="s">
        <v>61</v>
      </c>
      <c r="L2" s="64" t="s">
        <v>62</v>
      </c>
      <c r="M2" s="64" t="s">
        <v>63</v>
      </c>
      <c r="N2" s="64" t="s">
        <v>64</v>
      </c>
      <c r="O2" s="64" t="s">
        <v>65</v>
      </c>
      <c r="P2" s="64" t="s">
        <v>66</v>
      </c>
      <c r="Q2" s="64" t="s">
        <v>59</v>
      </c>
      <c r="R2" s="64" t="s">
        <v>60</v>
      </c>
      <c r="S2" s="64" t="s">
        <v>67</v>
      </c>
      <c r="T2" s="64" t="s">
        <v>61</v>
      </c>
      <c r="U2" s="64" t="s">
        <v>62</v>
      </c>
      <c r="V2" s="64" t="s">
        <v>68</v>
      </c>
      <c r="W2" s="64" t="s">
        <v>63</v>
      </c>
      <c r="X2" s="64" t="s">
        <v>64</v>
      </c>
      <c r="Y2" s="64" t="s">
        <v>69</v>
      </c>
      <c r="Z2" s="64" t="s">
        <v>65</v>
      </c>
      <c r="AA2" s="64" t="s">
        <v>66</v>
      </c>
      <c r="AB2" s="64" t="s">
        <v>70</v>
      </c>
      <c r="AC2" s="62" t="s">
        <v>59</v>
      </c>
      <c r="AD2" s="62" t="s">
        <v>60</v>
      </c>
      <c r="AE2" s="62" t="s">
        <v>71</v>
      </c>
      <c r="AF2" s="62" t="s">
        <v>61</v>
      </c>
      <c r="AG2" s="62" t="s">
        <v>62</v>
      </c>
      <c r="AH2" s="62" t="s">
        <v>72</v>
      </c>
      <c r="AI2" s="62" t="s">
        <v>63</v>
      </c>
      <c r="AJ2" s="62" t="s">
        <v>64</v>
      </c>
      <c r="AK2" s="62" t="s">
        <v>73</v>
      </c>
      <c r="AL2" s="62" t="s">
        <v>65</v>
      </c>
      <c r="AM2" s="62" t="s">
        <v>66</v>
      </c>
      <c r="AN2" s="62" t="s">
        <v>74</v>
      </c>
      <c r="AO2" s="229"/>
      <c r="AP2" s="229"/>
      <c r="AQ2" s="229"/>
      <c r="AR2" s="229"/>
      <c r="AS2" s="229"/>
      <c r="AT2" s="229"/>
      <c r="AU2" s="229"/>
      <c r="AV2" s="229"/>
      <c r="AW2" s="229"/>
      <c r="AX2" s="229"/>
      <c r="AY2" s="229"/>
      <c r="AZ2" s="229"/>
      <c r="BA2" s="229"/>
      <c r="BB2" s="229"/>
      <c r="BC2" s="229"/>
      <c r="BD2" s="229"/>
      <c r="BE2" s="229"/>
      <c r="BF2" s="229"/>
      <c r="BG2" s="229"/>
      <c r="BH2" s="229"/>
      <c r="BI2" s="229"/>
      <c r="BJ2" s="229"/>
      <c r="BK2" s="229"/>
    </row>
    <row r="3" spans="1:63" s="69" customFormat="1" ht="13.5" thickBot="1" x14ac:dyDescent="0.25">
      <c r="A3" s="67" t="s">
        <v>75</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207"/>
      <c r="AP3" s="207"/>
      <c r="AQ3" s="207"/>
      <c r="AR3" s="207"/>
      <c r="AS3" s="207"/>
      <c r="AT3" s="207"/>
      <c r="AU3" s="207"/>
      <c r="AV3" s="207"/>
      <c r="AW3" s="207"/>
      <c r="AX3" s="207"/>
      <c r="AY3" s="207"/>
      <c r="AZ3" s="207"/>
      <c r="BA3" s="207"/>
      <c r="BB3" s="207"/>
      <c r="BC3" s="207"/>
      <c r="BD3" s="207"/>
      <c r="BE3" s="207"/>
      <c r="BF3" s="207"/>
      <c r="BG3" s="207"/>
      <c r="BH3" s="207"/>
      <c r="BI3" s="207"/>
      <c r="BJ3" s="207"/>
      <c r="BK3" s="207"/>
    </row>
    <row r="4" spans="1:63" x14ac:dyDescent="0.2">
      <c r="A4" s="70" t="s">
        <v>76</v>
      </c>
      <c r="B4" s="71"/>
      <c r="C4" s="71"/>
      <c r="D4" s="71"/>
      <c r="E4" s="71"/>
      <c r="F4" s="72">
        <f>SUM(F5:F9)</f>
        <v>112477.6</v>
      </c>
      <c r="G4" s="72">
        <f t="shared" ref="G4:AN4" si="0">SUM(G5:G9)</f>
        <v>0</v>
      </c>
      <c r="H4" s="72">
        <f t="shared" si="0"/>
        <v>112477.6</v>
      </c>
      <c r="I4" s="72">
        <f t="shared" si="0"/>
        <v>10471.696943679484</v>
      </c>
      <c r="J4" s="72">
        <f t="shared" si="0"/>
        <v>10424.181949510747</v>
      </c>
      <c r="K4" s="72">
        <f t="shared" si="0"/>
        <v>4217389.27613205</v>
      </c>
      <c r="L4" s="72">
        <f t="shared" si="0"/>
        <v>4200916.4107678263</v>
      </c>
      <c r="M4" s="72">
        <f t="shared" si="0"/>
        <v>96223.602677079558</v>
      </c>
      <c r="N4" s="72">
        <f t="shared" si="0"/>
        <v>95908.424712443753</v>
      </c>
      <c r="O4" s="72">
        <f t="shared" si="0"/>
        <v>209298.56012168207</v>
      </c>
      <c r="P4" s="72">
        <f t="shared" si="0"/>
        <v>208813.78635613414</v>
      </c>
      <c r="Q4" s="72">
        <f>SUM(Q5:Q9)</f>
        <v>282067.17602775682</v>
      </c>
      <c r="R4" s="72">
        <f t="shared" si="0"/>
        <v>280778.79430939653</v>
      </c>
      <c r="S4" s="72">
        <f t="shared" si="0"/>
        <v>1288.3817183602796</v>
      </c>
      <c r="T4" s="72">
        <f t="shared" si="0"/>
        <v>111946204.01600718</v>
      </c>
      <c r="U4" s="72">
        <f t="shared" si="0"/>
        <v>111466515.43926126</v>
      </c>
      <c r="V4" s="72">
        <f t="shared" si="0"/>
        <v>479688.57674592891</v>
      </c>
      <c r="W4" s="72">
        <f t="shared" si="0"/>
        <v>2486182.6886736667</v>
      </c>
      <c r="X4" s="72">
        <f t="shared" si="0"/>
        <v>2476435.3819216909</v>
      </c>
      <c r="Y4" s="72">
        <f t="shared" si="0"/>
        <v>9747.3067519757005</v>
      </c>
      <c r="Z4" s="72">
        <f t="shared" si="0"/>
        <v>5095449.9446505988</v>
      </c>
      <c r="AA4" s="72">
        <f t="shared" si="0"/>
        <v>5077866.2793671619</v>
      </c>
      <c r="AB4" s="72">
        <f t="shared" si="0"/>
        <v>17583.665283437909</v>
      </c>
      <c r="AC4" s="72">
        <f t="shared" si="0"/>
        <v>253885.82017359912</v>
      </c>
      <c r="AD4" s="72">
        <f t="shared" si="0"/>
        <v>253078.00560011706</v>
      </c>
      <c r="AE4" s="72">
        <f t="shared" si="0"/>
        <v>807.81457348211006</v>
      </c>
      <c r="AF4" s="72">
        <f t="shared" si="0"/>
        <v>102620644.96660751</v>
      </c>
      <c r="AG4" s="72">
        <f t="shared" si="0"/>
        <v>102316726.94050743</v>
      </c>
      <c r="AH4" s="72">
        <f t="shared" si="0"/>
        <v>303918.02610007126</v>
      </c>
      <c r="AI4" s="72">
        <f t="shared" si="0"/>
        <v>2350157.6420251774</v>
      </c>
      <c r="AJ4" s="72">
        <f t="shared" si="0"/>
        <v>2343887.724737965</v>
      </c>
      <c r="AK4" s="72">
        <f t="shared" si="0"/>
        <v>6269.9172872120871</v>
      </c>
      <c r="AL4" s="72">
        <f t="shared" si="0"/>
        <v>5132780.5650578151</v>
      </c>
      <c r="AM4" s="72">
        <f t="shared" si="0"/>
        <v>5121252.7572463341</v>
      </c>
      <c r="AN4" s="72">
        <f t="shared" si="0"/>
        <v>11527.807811480478</v>
      </c>
    </row>
    <row r="5" spans="1:63" x14ac:dyDescent="0.2">
      <c r="A5" s="74" t="s">
        <v>78</v>
      </c>
      <c r="B5" s="71" t="s">
        <v>77</v>
      </c>
      <c r="C5" s="71" t="s">
        <v>79</v>
      </c>
      <c r="D5" s="71">
        <v>1</v>
      </c>
      <c r="E5" s="75">
        <v>1</v>
      </c>
      <c r="F5" s="72">
        <f>F12+F19</f>
        <v>41548.119999999995</v>
      </c>
      <c r="G5" s="72">
        <f>G12+G19</f>
        <v>0</v>
      </c>
      <c r="H5" s="72">
        <f>H12+H19</f>
        <v>41548.119999999995</v>
      </c>
      <c r="I5" s="72">
        <f t="shared" ref="I5:AN9" si="1">I12+I19</f>
        <v>5634.7921015744523</v>
      </c>
      <c r="J5" s="72">
        <f t="shared" si="1"/>
        <v>5589.1578872808623</v>
      </c>
      <c r="K5" s="72">
        <f t="shared" si="1"/>
        <v>2212227.2201504675</v>
      </c>
      <c r="L5" s="72">
        <f t="shared" si="1"/>
        <v>2196468.7984841769</v>
      </c>
      <c r="M5" s="72">
        <f t="shared" si="1"/>
        <v>48592.527134625132</v>
      </c>
      <c r="N5" s="72">
        <f t="shared" si="1"/>
        <v>48291.954370318272</v>
      </c>
      <c r="O5" s="72">
        <f t="shared" si="1"/>
        <v>99096.237363356136</v>
      </c>
      <c r="P5" s="72">
        <f t="shared" si="1"/>
        <v>98636.577806950809</v>
      </c>
      <c r="Q5" s="72">
        <f t="shared" si="1"/>
        <v>149989.75168914947</v>
      </c>
      <c r="R5" s="72">
        <f t="shared" si="1"/>
        <v>148752.90080895129</v>
      </c>
      <c r="S5" s="72">
        <f>S12+S19</f>
        <v>1236.8508801982093</v>
      </c>
      <c r="T5" s="72">
        <f t="shared" si="1"/>
        <v>58765527.341466293</v>
      </c>
      <c r="U5" s="72">
        <f t="shared" si="1"/>
        <v>58305692.331539661</v>
      </c>
      <c r="V5" s="72">
        <f t="shared" si="1"/>
        <v>459835.00992663141</v>
      </c>
      <c r="W5" s="72">
        <f t="shared" si="1"/>
        <v>1281964.407199505</v>
      </c>
      <c r="X5" s="72">
        <f t="shared" si="1"/>
        <v>1272638.9045664857</v>
      </c>
      <c r="Y5" s="72">
        <f t="shared" si="1"/>
        <v>9325.5026330190049</v>
      </c>
      <c r="Z5" s="72">
        <f t="shared" si="1"/>
        <v>2559760.9173997538</v>
      </c>
      <c r="AA5" s="72">
        <f t="shared" si="1"/>
        <v>2542988.4817879451</v>
      </c>
      <c r="AB5" s="72">
        <f t="shared" si="1"/>
        <v>16772.435611809677</v>
      </c>
      <c r="AC5" s="72">
        <f t="shared" si="1"/>
        <v>117693.4877015505</v>
      </c>
      <c r="AD5" s="72">
        <f t="shared" si="1"/>
        <v>116923.28644807683</v>
      </c>
      <c r="AE5" s="72">
        <f t="shared" si="1"/>
        <v>770.20125347369083</v>
      </c>
      <c r="AF5" s="72">
        <f t="shared" si="1"/>
        <v>46925280.135156915</v>
      </c>
      <c r="AG5" s="72">
        <f t="shared" si="1"/>
        <v>46636041.893972255</v>
      </c>
      <c r="AH5" s="72">
        <f t="shared" si="1"/>
        <v>289238.24118465651</v>
      </c>
      <c r="AI5" s="72">
        <f t="shared" si="1"/>
        <v>1052850.6771466041</v>
      </c>
      <c r="AJ5" s="72">
        <f t="shared" si="1"/>
        <v>1046897.3980211264</v>
      </c>
      <c r="AK5" s="72">
        <f t="shared" si="1"/>
        <v>5953.279125477573</v>
      </c>
      <c r="AL5" s="72">
        <f t="shared" si="1"/>
        <v>2221468.1172579494</v>
      </c>
      <c r="AM5" s="72">
        <f t="shared" si="1"/>
        <v>2210555.4318499365</v>
      </c>
      <c r="AN5" s="72">
        <f t="shared" si="1"/>
        <v>10912.685408013338</v>
      </c>
    </row>
    <row r="6" spans="1:63" x14ac:dyDescent="0.2">
      <c r="A6" s="74" t="s">
        <v>80</v>
      </c>
      <c r="B6" s="71" t="s">
        <v>77</v>
      </c>
      <c r="C6" s="71" t="s">
        <v>79</v>
      </c>
      <c r="D6" s="71">
        <v>2</v>
      </c>
      <c r="E6" s="75">
        <v>1</v>
      </c>
      <c r="F6" s="72">
        <f t="shared" ref="F6:H9" si="2">F13+F20</f>
        <v>19853.719999999998</v>
      </c>
      <c r="G6" s="72">
        <f t="shared" si="2"/>
        <v>0</v>
      </c>
      <c r="H6" s="72">
        <f t="shared" si="2"/>
        <v>19853.719999999998</v>
      </c>
      <c r="I6" s="72">
        <f t="shared" si="1"/>
        <v>1857.7520529630101</v>
      </c>
      <c r="J6" s="72">
        <f t="shared" si="1"/>
        <v>1856.0751298807413</v>
      </c>
      <c r="K6" s="72">
        <f t="shared" si="1"/>
        <v>758133.12831082754</v>
      </c>
      <c r="L6" s="72">
        <f t="shared" si="1"/>
        <v>757498.33845861233</v>
      </c>
      <c r="M6" s="72">
        <f t="shared" si="1"/>
        <v>17530.649957814043</v>
      </c>
      <c r="N6" s="72">
        <f t="shared" si="1"/>
        <v>17517.748908352354</v>
      </c>
      <c r="O6" s="72">
        <f t="shared" si="1"/>
        <v>38463.200637082729</v>
      </c>
      <c r="P6" s="72">
        <f t="shared" si="1"/>
        <v>38441.267984306702</v>
      </c>
      <c r="Q6" s="72">
        <f t="shared" si="1"/>
        <v>50243.492947578001</v>
      </c>
      <c r="R6" s="72">
        <f t="shared" si="1"/>
        <v>50197.641578769864</v>
      </c>
      <c r="S6" s="72">
        <f t="shared" si="1"/>
        <v>45.851368808144187</v>
      </c>
      <c r="T6" s="72">
        <f t="shared" si="1"/>
        <v>20045630.935758315</v>
      </c>
      <c r="U6" s="72">
        <f t="shared" si="1"/>
        <v>20028004.691875741</v>
      </c>
      <c r="V6" s="72">
        <f t="shared" si="1"/>
        <v>17626.243882570983</v>
      </c>
      <c r="W6" s="72">
        <f t="shared" si="1"/>
        <v>447676.00063831173</v>
      </c>
      <c r="X6" s="72">
        <f t="shared" si="1"/>
        <v>447302.80070163816</v>
      </c>
      <c r="Y6" s="72">
        <f t="shared" si="1"/>
        <v>373.19993667353179</v>
      </c>
      <c r="Z6" s="72">
        <f t="shared" si="1"/>
        <v>923112.82608786691</v>
      </c>
      <c r="AA6" s="72">
        <f t="shared" si="1"/>
        <v>922399.21861216775</v>
      </c>
      <c r="AB6" s="72">
        <f t="shared" si="1"/>
        <v>713.60747569896898</v>
      </c>
      <c r="AC6" s="72">
        <f t="shared" si="1"/>
        <v>46028.133540234812</v>
      </c>
      <c r="AD6" s="72">
        <f t="shared" si="1"/>
        <v>45995.034535799823</v>
      </c>
      <c r="AE6" s="72">
        <f t="shared" si="1"/>
        <v>33.099004434993027</v>
      </c>
      <c r="AF6" s="72">
        <f t="shared" si="1"/>
        <v>18670733.772037834</v>
      </c>
      <c r="AG6" s="72">
        <f t="shared" si="1"/>
        <v>18657844.914722286</v>
      </c>
      <c r="AH6" s="72">
        <f t="shared" si="1"/>
        <v>12888.857315545934</v>
      </c>
      <c r="AI6" s="72">
        <f t="shared" si="1"/>
        <v>429034.64659863396</v>
      </c>
      <c r="AJ6" s="72">
        <f t="shared" si="1"/>
        <v>428757.63333586417</v>
      </c>
      <c r="AK6" s="72">
        <f t="shared" si="1"/>
        <v>277.0132627698539</v>
      </c>
      <c r="AL6" s="72">
        <f t="shared" si="1"/>
        <v>938130.47399909352</v>
      </c>
      <c r="AM6" s="72">
        <f t="shared" si="1"/>
        <v>937595.65709111001</v>
      </c>
      <c r="AN6" s="72">
        <f t="shared" si="1"/>
        <v>534.81690798346335</v>
      </c>
    </row>
    <row r="7" spans="1:63" x14ac:dyDescent="0.2">
      <c r="A7" s="74" t="s">
        <v>81</v>
      </c>
      <c r="B7" s="71" t="s">
        <v>77</v>
      </c>
      <c r="C7" s="71" t="s">
        <v>79</v>
      </c>
      <c r="D7" s="71">
        <v>3</v>
      </c>
      <c r="E7" s="75">
        <v>1</v>
      </c>
      <c r="F7" s="72">
        <f t="shared" si="2"/>
        <v>15258.779999999999</v>
      </c>
      <c r="G7" s="72">
        <f t="shared" si="2"/>
        <v>0</v>
      </c>
      <c r="H7" s="72">
        <f t="shared" si="2"/>
        <v>15258.779999999999</v>
      </c>
      <c r="I7" s="72">
        <f t="shared" si="1"/>
        <v>1092.0663797976836</v>
      </c>
      <c r="J7" s="72">
        <f t="shared" si="1"/>
        <v>1091.8987531348516</v>
      </c>
      <c r="K7" s="72">
        <f t="shared" si="1"/>
        <v>451574.4074529474</v>
      </c>
      <c r="L7" s="72">
        <f t="shared" si="1"/>
        <v>451509.27944708167</v>
      </c>
      <c r="M7" s="72">
        <f t="shared" si="1"/>
        <v>10674.477628187844</v>
      </c>
      <c r="N7" s="72">
        <f t="shared" si="1"/>
        <v>10673.097182046824</v>
      </c>
      <c r="O7" s="72">
        <f t="shared" si="1"/>
        <v>24443.102655266885</v>
      </c>
      <c r="P7" s="72">
        <f t="shared" si="1"/>
        <v>24440.566262378616</v>
      </c>
      <c r="Q7" s="72">
        <f t="shared" si="1"/>
        <v>30220.791204070487</v>
      </c>
      <c r="R7" s="72">
        <f t="shared" si="1"/>
        <v>30216.109789828399</v>
      </c>
      <c r="S7" s="72">
        <f t="shared" si="1"/>
        <v>4.6814142420802733</v>
      </c>
      <c r="T7" s="72">
        <f t="shared" si="1"/>
        <v>12173075.546999969</v>
      </c>
      <c r="U7" s="72">
        <f t="shared" si="1"/>
        <v>12171244.219482809</v>
      </c>
      <c r="V7" s="72">
        <f t="shared" si="1"/>
        <v>1831.3275171613409</v>
      </c>
      <c r="W7" s="72">
        <f t="shared" si="1"/>
        <v>276033.08740087959</v>
      </c>
      <c r="X7" s="72">
        <f t="shared" si="1"/>
        <v>275993.26111221116</v>
      </c>
      <c r="Y7" s="72">
        <f t="shared" si="1"/>
        <v>39.826288668451767</v>
      </c>
      <c r="Z7" s="72">
        <f t="shared" si="1"/>
        <v>584904.82809671748</v>
      </c>
      <c r="AA7" s="72">
        <f t="shared" si="1"/>
        <v>584825.20971800841</v>
      </c>
      <c r="AB7" s="72">
        <f t="shared" si="1"/>
        <v>79.618378709208315</v>
      </c>
      <c r="AC7" s="72">
        <f t="shared" si="1"/>
        <v>29861.194490648217</v>
      </c>
      <c r="AD7" s="72">
        <f t="shared" si="1"/>
        <v>29857.560930524771</v>
      </c>
      <c r="AE7" s="72">
        <f t="shared" si="1"/>
        <v>3.6335601234551724</v>
      </c>
      <c r="AF7" s="72">
        <f t="shared" si="1"/>
        <v>12200942.427719731</v>
      </c>
      <c r="AG7" s="72">
        <f t="shared" si="1"/>
        <v>12199504.79752614</v>
      </c>
      <c r="AH7" s="72">
        <f t="shared" si="1"/>
        <v>1437.6301935900738</v>
      </c>
      <c r="AI7" s="72">
        <f t="shared" si="1"/>
        <v>283774.57718290249</v>
      </c>
      <c r="AJ7" s="72">
        <f t="shared" si="1"/>
        <v>283742.89894627238</v>
      </c>
      <c r="AK7" s="72">
        <f t="shared" si="1"/>
        <v>31.678236630204651</v>
      </c>
      <c r="AL7" s="72">
        <f t="shared" si="1"/>
        <v>635199.57101489021</v>
      </c>
      <c r="AM7" s="72">
        <f t="shared" si="1"/>
        <v>635135.76074633258</v>
      </c>
      <c r="AN7" s="72">
        <f t="shared" si="1"/>
        <v>63.81026855760399</v>
      </c>
    </row>
    <row r="8" spans="1:63" x14ac:dyDescent="0.2">
      <c r="A8" s="74" t="s">
        <v>82</v>
      </c>
      <c r="B8" s="71" t="s">
        <v>77</v>
      </c>
      <c r="C8" s="71" t="s">
        <v>79</v>
      </c>
      <c r="D8" s="76">
        <v>4</v>
      </c>
      <c r="E8" s="75">
        <v>1</v>
      </c>
      <c r="F8" s="72">
        <f t="shared" si="2"/>
        <v>15163.36</v>
      </c>
      <c r="G8" s="72">
        <f t="shared" si="2"/>
        <v>0</v>
      </c>
      <c r="H8" s="72">
        <f t="shared" si="2"/>
        <v>15163.36</v>
      </c>
      <c r="I8" s="72">
        <f t="shared" si="1"/>
        <v>916.30330104969346</v>
      </c>
      <c r="J8" s="72">
        <f t="shared" si="1"/>
        <v>916.27785041564812</v>
      </c>
      <c r="K8" s="72">
        <f t="shared" si="1"/>
        <v>383377.66754998674</v>
      </c>
      <c r="L8" s="72">
        <f t="shared" si="1"/>
        <v>383367.55097969749</v>
      </c>
      <c r="M8" s="72">
        <f t="shared" si="1"/>
        <v>9240.1629741408033</v>
      </c>
      <c r="N8" s="72">
        <f t="shared" si="1"/>
        <v>9239.9408066135384</v>
      </c>
      <c r="O8" s="72">
        <f t="shared" si="1"/>
        <v>21916.51203150897</v>
      </c>
      <c r="P8" s="72">
        <f t="shared" si="1"/>
        <v>21916.080359690604</v>
      </c>
      <c r="Q8" s="72">
        <f t="shared" si="1"/>
        <v>25100.030371578716</v>
      </c>
      <c r="R8" s="72">
        <f t="shared" si="1"/>
        <v>25099.328305035662</v>
      </c>
      <c r="S8" s="72">
        <f t="shared" si="1"/>
        <v>0.70206654305295357</v>
      </c>
      <c r="T8" s="72">
        <f t="shared" si="1"/>
        <v>10162905.21186066</v>
      </c>
      <c r="U8" s="72">
        <f t="shared" si="1"/>
        <v>10162627.629971746</v>
      </c>
      <c r="V8" s="72">
        <f t="shared" si="1"/>
        <v>277.58188891255986</v>
      </c>
      <c r="W8" s="72">
        <f t="shared" si="1"/>
        <v>232056.85511751665</v>
      </c>
      <c r="X8" s="72">
        <f t="shared" si="1"/>
        <v>232050.72986385808</v>
      </c>
      <c r="Y8" s="72">
        <f t="shared" si="1"/>
        <v>6.1252536585884343</v>
      </c>
      <c r="Z8" s="72">
        <f t="shared" si="1"/>
        <v>495284.80633618933</v>
      </c>
      <c r="AA8" s="72">
        <f t="shared" si="1"/>
        <v>495272.31126722507</v>
      </c>
      <c r="AB8" s="72">
        <f t="shared" si="1"/>
        <v>12.495068964297928</v>
      </c>
      <c r="AC8" s="72">
        <f t="shared" si="1"/>
        <v>26835.592564831521</v>
      </c>
      <c r="AD8" s="72">
        <f t="shared" si="1"/>
        <v>26835.004076548837</v>
      </c>
      <c r="AE8" s="72">
        <f t="shared" si="1"/>
        <v>0.58848828268699194</v>
      </c>
      <c r="AF8" s="72">
        <f t="shared" si="1"/>
        <v>11014465.349567214</v>
      </c>
      <c r="AG8" s="72">
        <f t="shared" si="1"/>
        <v>11014230.205621395</v>
      </c>
      <c r="AH8" s="72">
        <f t="shared" si="1"/>
        <v>235.14394581819943</v>
      </c>
      <c r="AI8" s="72">
        <f t="shared" si="1"/>
        <v>258060.42829423692</v>
      </c>
      <c r="AJ8" s="72">
        <f t="shared" si="1"/>
        <v>258055.17147255031</v>
      </c>
      <c r="AK8" s="72">
        <f t="shared" si="1"/>
        <v>5.256821686591536</v>
      </c>
      <c r="AL8" s="72">
        <f t="shared" si="1"/>
        <v>585157.33162259706</v>
      </c>
      <c r="AM8" s="72">
        <f t="shared" si="1"/>
        <v>585146.5249448336</v>
      </c>
      <c r="AN8" s="72">
        <f t="shared" si="1"/>
        <v>10.806677763482071</v>
      </c>
    </row>
    <row r="9" spans="1:63" ht="13.5" thickBot="1" x14ac:dyDescent="0.25">
      <c r="A9" s="77" t="s">
        <v>83</v>
      </c>
      <c r="B9" s="71" t="s">
        <v>77</v>
      </c>
      <c r="C9" s="71" t="s">
        <v>79</v>
      </c>
      <c r="D9" s="76">
        <v>5</v>
      </c>
      <c r="E9" s="75">
        <v>1</v>
      </c>
      <c r="F9" s="72">
        <f t="shared" si="2"/>
        <v>20653.620000000003</v>
      </c>
      <c r="G9" s="72">
        <f t="shared" si="2"/>
        <v>0</v>
      </c>
      <c r="H9" s="72">
        <f t="shared" si="2"/>
        <v>20653.620000000003</v>
      </c>
      <c r="I9" s="72">
        <f t="shared" si="1"/>
        <v>970.78310829464453</v>
      </c>
      <c r="J9" s="72">
        <f t="shared" si="1"/>
        <v>970.77232879864346</v>
      </c>
      <c r="K9" s="72">
        <f t="shared" si="1"/>
        <v>412076.85266782099</v>
      </c>
      <c r="L9" s="72">
        <f t="shared" si="1"/>
        <v>412072.44339825795</v>
      </c>
      <c r="M9" s="72">
        <f t="shared" si="1"/>
        <v>10185.784982311741</v>
      </c>
      <c r="N9" s="72">
        <f t="shared" si="1"/>
        <v>10185.683445112762</v>
      </c>
      <c r="O9" s="72">
        <f t="shared" si="1"/>
        <v>25379.507434467385</v>
      </c>
      <c r="P9" s="72">
        <f t="shared" si="1"/>
        <v>25379.293942807381</v>
      </c>
      <c r="Q9" s="72">
        <f t="shared" si="1"/>
        <v>26513.109815380107</v>
      </c>
      <c r="R9" s="72">
        <f t="shared" si="1"/>
        <v>26512.813826811311</v>
      </c>
      <c r="S9" s="72">
        <f t="shared" si="1"/>
        <v>0.2959885687927386</v>
      </c>
      <c r="T9" s="72">
        <f t="shared" si="1"/>
        <v>10799064.979921961</v>
      </c>
      <c r="U9" s="72">
        <f t="shared" si="1"/>
        <v>10798946.566391312</v>
      </c>
      <c r="V9" s="72">
        <f t="shared" si="1"/>
        <v>118.41353065262115</v>
      </c>
      <c r="W9" s="72">
        <f t="shared" si="1"/>
        <v>248452.33831745383</v>
      </c>
      <c r="X9" s="72">
        <f t="shared" si="1"/>
        <v>248449.68567749771</v>
      </c>
      <c r="Y9" s="72">
        <f t="shared" si="1"/>
        <v>2.6526399561217886</v>
      </c>
      <c r="Z9" s="72">
        <f t="shared" si="1"/>
        <v>532386.56673007098</v>
      </c>
      <c r="AA9" s="72">
        <f t="shared" si="1"/>
        <v>532381.05798181531</v>
      </c>
      <c r="AB9" s="72">
        <f t="shared" si="1"/>
        <v>5.5087482557567</v>
      </c>
      <c r="AC9" s="72">
        <f t="shared" si="1"/>
        <v>33467.411876334059</v>
      </c>
      <c r="AD9" s="72">
        <f t="shared" si="1"/>
        <v>33467.119609166773</v>
      </c>
      <c r="AE9" s="72">
        <f t="shared" si="1"/>
        <v>0.29226716728405933</v>
      </c>
      <c r="AF9" s="72">
        <f t="shared" si="1"/>
        <v>13809223.282125814</v>
      </c>
      <c r="AG9" s="72">
        <f t="shared" si="1"/>
        <v>13809105.128665354</v>
      </c>
      <c r="AH9" s="72">
        <f t="shared" si="1"/>
        <v>118.15346046051309</v>
      </c>
      <c r="AI9" s="72">
        <f t="shared" si="1"/>
        <v>326437.31280279951</v>
      </c>
      <c r="AJ9" s="72">
        <f t="shared" si="1"/>
        <v>326434.62296215171</v>
      </c>
      <c r="AK9" s="72">
        <f t="shared" si="1"/>
        <v>2.6898406478644006</v>
      </c>
      <c r="AL9" s="72">
        <f t="shared" si="1"/>
        <v>752825.07116328436</v>
      </c>
      <c r="AM9" s="72">
        <f t="shared" si="1"/>
        <v>752819.38261412177</v>
      </c>
      <c r="AN9" s="72">
        <f t="shared" si="1"/>
        <v>5.6885491625928353</v>
      </c>
    </row>
    <row r="10" spans="1:63" s="69" customFormat="1" ht="13.5" thickBot="1" x14ac:dyDescent="0.25">
      <c r="A10" s="78" t="s">
        <v>84</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row>
    <row r="11" spans="1:63" x14ac:dyDescent="0.2">
      <c r="A11" s="74" t="s">
        <v>85</v>
      </c>
      <c r="B11" s="71"/>
      <c r="C11" s="71"/>
      <c r="D11" s="71"/>
      <c r="E11" s="71"/>
      <c r="F11" s="72">
        <f>SUM(F12:F16)</f>
        <v>54064.98</v>
      </c>
      <c r="G11" s="72">
        <f t="shared" ref="G11:AN11" si="3">SUM(G12:G16)</f>
        <v>0</v>
      </c>
      <c r="H11" s="72">
        <f t="shared" si="3"/>
        <v>54064.98</v>
      </c>
      <c r="I11" s="72">
        <f t="shared" si="3"/>
        <v>5043.1957714177433</v>
      </c>
      <c r="J11" s="72">
        <f t="shared" si="3"/>
        <v>5020.78686027206</v>
      </c>
      <c r="K11" s="72">
        <f t="shared" si="3"/>
        <v>2040450.9391800379</v>
      </c>
      <c r="L11" s="72">
        <f t="shared" si="3"/>
        <v>2032688.9437486422</v>
      </c>
      <c r="M11" s="72">
        <f t="shared" si="3"/>
        <v>46807.525956213227</v>
      </c>
      <c r="N11" s="72">
        <f t="shared" si="3"/>
        <v>46652.182588550313</v>
      </c>
      <c r="O11" s="72">
        <f t="shared" si="3"/>
        <v>102513.51198316211</v>
      </c>
      <c r="P11" s="72">
        <f t="shared" si="3"/>
        <v>102267.58399240643</v>
      </c>
      <c r="Q11" s="72">
        <f t="shared" si="3"/>
        <v>155680.35529249892</v>
      </c>
      <c r="R11" s="72">
        <f t="shared" si="3"/>
        <v>154981.35902092874</v>
      </c>
      <c r="S11" s="72">
        <f t="shared" si="3"/>
        <v>698.99627157018017</v>
      </c>
      <c r="T11" s="72">
        <f t="shared" si="3"/>
        <v>61983749.932221651</v>
      </c>
      <c r="U11" s="72">
        <f t="shared" si="3"/>
        <v>61722101.536338948</v>
      </c>
      <c r="V11" s="72">
        <f t="shared" si="3"/>
        <v>261648.39588269254</v>
      </c>
      <c r="W11" s="72">
        <f t="shared" si="3"/>
        <v>1382074.4227378343</v>
      </c>
      <c r="X11" s="72">
        <f t="shared" si="3"/>
        <v>1376740.0126272752</v>
      </c>
      <c r="Y11" s="72">
        <f t="shared" si="3"/>
        <v>5334.4101105590717</v>
      </c>
      <c r="Z11" s="72">
        <f t="shared" si="3"/>
        <v>2848181.0515497769</v>
      </c>
      <c r="AA11" s="72">
        <f t="shared" si="3"/>
        <v>2838576.2956990302</v>
      </c>
      <c r="AB11" s="72">
        <f t="shared" si="3"/>
        <v>9604.7558507472295</v>
      </c>
      <c r="AC11" s="72">
        <f t="shared" si="3"/>
        <v>114534.88886191895</v>
      </c>
      <c r="AD11" s="72">
        <f t="shared" si="3"/>
        <v>114179.64494982186</v>
      </c>
      <c r="AE11" s="72">
        <f t="shared" si="3"/>
        <v>355.24391209710456</v>
      </c>
      <c r="AF11" s="72">
        <f t="shared" si="3"/>
        <v>46595817.768242843</v>
      </c>
      <c r="AG11" s="72">
        <f t="shared" si="3"/>
        <v>46461776.893085741</v>
      </c>
      <c r="AH11" s="72">
        <f t="shared" si="3"/>
        <v>134040.87515711164</v>
      </c>
      <c r="AI11" s="72">
        <f t="shared" si="3"/>
        <v>1077613.6421073778</v>
      </c>
      <c r="AJ11" s="72">
        <f t="shared" si="3"/>
        <v>1074856.0467190293</v>
      </c>
      <c r="AK11" s="72">
        <f t="shared" si="3"/>
        <v>2757.5953883484926</v>
      </c>
      <c r="AL11" s="72">
        <f t="shared" si="3"/>
        <v>2394744.4134717006</v>
      </c>
      <c r="AM11" s="72">
        <f t="shared" si="3"/>
        <v>2389758.9729876644</v>
      </c>
      <c r="AN11" s="72">
        <f t="shared" si="3"/>
        <v>4985.4404840365596</v>
      </c>
    </row>
    <row r="12" spans="1:63" x14ac:dyDescent="0.2">
      <c r="A12" s="74" t="s">
        <v>78</v>
      </c>
      <c r="B12" s="71" t="s">
        <v>77</v>
      </c>
      <c r="C12" s="71" t="s">
        <v>1</v>
      </c>
      <c r="D12" s="71">
        <v>1</v>
      </c>
      <c r="E12" s="75">
        <v>1</v>
      </c>
      <c r="F12" s="72">
        <f>F86</f>
        <v>19618.420000000006</v>
      </c>
      <c r="G12" s="72">
        <f>G86</f>
        <v>0</v>
      </c>
      <c r="H12" s="72">
        <f>H86</f>
        <v>19618.420000000006</v>
      </c>
      <c r="I12" s="72">
        <f>I86</f>
        <v>2640.2593029811565</v>
      </c>
      <c r="J12" s="72">
        <f t="shared" ref="J12:AN12" si="4">J86</f>
        <v>2618.7658959371965</v>
      </c>
      <c r="K12" s="72">
        <f t="shared" si="4"/>
        <v>1045364.2376477942</v>
      </c>
      <c r="L12" s="72">
        <f t="shared" si="4"/>
        <v>1037952.6180153626</v>
      </c>
      <c r="M12" s="72">
        <f t="shared" si="4"/>
        <v>23179.070195520369</v>
      </c>
      <c r="N12" s="72">
        <f t="shared" si="4"/>
        <v>23031.000400772034</v>
      </c>
      <c r="O12" s="72">
        <f t="shared" si="4"/>
        <v>47730.471326641869</v>
      </c>
      <c r="P12" s="72">
        <f t="shared" si="4"/>
        <v>47497.448824228704</v>
      </c>
      <c r="Q12" s="72">
        <f t="shared" si="4"/>
        <v>81192.282948126274</v>
      </c>
      <c r="R12" s="72">
        <f t="shared" si="4"/>
        <v>80521.949141897014</v>
      </c>
      <c r="S12" s="72">
        <f t="shared" si="4"/>
        <v>670.33380622926688</v>
      </c>
      <c r="T12" s="72">
        <f t="shared" si="4"/>
        <v>31935739.356984306</v>
      </c>
      <c r="U12" s="72">
        <f t="shared" si="4"/>
        <v>31685176.983221255</v>
      </c>
      <c r="V12" s="72">
        <f t="shared" si="4"/>
        <v>250562.37376304093</v>
      </c>
      <c r="W12" s="72">
        <f t="shared" si="4"/>
        <v>699469.39996941353</v>
      </c>
      <c r="X12" s="72">
        <f t="shared" si="4"/>
        <v>694371.48730458634</v>
      </c>
      <c r="Y12" s="72">
        <f t="shared" si="4"/>
        <v>5097.912664827064</v>
      </c>
      <c r="Z12" s="72">
        <f t="shared" si="4"/>
        <v>1402840.2266311187</v>
      </c>
      <c r="AA12" s="72">
        <f t="shared" si="4"/>
        <v>1393690.6232949356</v>
      </c>
      <c r="AB12" s="72">
        <f t="shared" si="4"/>
        <v>9149.6033361835343</v>
      </c>
      <c r="AC12" s="72">
        <f t="shared" si="4"/>
        <v>51662.623502686285</v>
      </c>
      <c r="AD12" s="72">
        <f t="shared" si="4"/>
        <v>51324.573118500361</v>
      </c>
      <c r="AE12" s="72">
        <f t="shared" si="4"/>
        <v>338.05038418592483</v>
      </c>
      <c r="AF12" s="72">
        <f t="shared" si="4"/>
        <v>20732211.90462799</v>
      </c>
      <c r="AG12" s="72">
        <f t="shared" si="4"/>
        <v>20604893.526948005</v>
      </c>
      <c r="AH12" s="72">
        <f t="shared" si="4"/>
        <v>127318.37767999162</v>
      </c>
      <c r="AI12" s="72">
        <f t="shared" si="4"/>
        <v>469232.41068335593</v>
      </c>
      <c r="AJ12" s="72">
        <f t="shared" si="4"/>
        <v>466620.09571724868</v>
      </c>
      <c r="AK12" s="72">
        <f t="shared" si="4"/>
        <v>2612.3149661072771</v>
      </c>
      <c r="AL12" s="72">
        <f t="shared" si="4"/>
        <v>1003316.2564981473</v>
      </c>
      <c r="AM12" s="72">
        <f t="shared" si="4"/>
        <v>998612.71634927357</v>
      </c>
      <c r="AN12" s="72">
        <f t="shared" si="4"/>
        <v>4703.5401488738898</v>
      </c>
    </row>
    <row r="13" spans="1:63" x14ac:dyDescent="0.2">
      <c r="A13" s="74" t="s">
        <v>80</v>
      </c>
      <c r="B13" s="71" t="s">
        <v>77</v>
      </c>
      <c r="C13" s="71" t="s">
        <v>1</v>
      </c>
      <c r="D13" s="71">
        <v>2</v>
      </c>
      <c r="E13" s="75">
        <v>1</v>
      </c>
      <c r="F13" s="72">
        <f>F129</f>
        <v>9671.159999999998</v>
      </c>
      <c r="G13" s="80">
        <f>G129</f>
        <v>0</v>
      </c>
      <c r="H13" s="80">
        <f>H129</f>
        <v>9671.159999999998</v>
      </c>
      <c r="I13" s="80">
        <f t="shared" ref="I13:AN13" si="5">I129</f>
        <v>898.4673259016065</v>
      </c>
      <c r="J13" s="80">
        <f t="shared" si="5"/>
        <v>897.65423451107119</v>
      </c>
      <c r="K13" s="80">
        <f t="shared" si="5"/>
        <v>366710.22000917542</v>
      </c>
      <c r="L13" s="80">
        <f t="shared" si="5"/>
        <v>366400.02708764165</v>
      </c>
      <c r="M13" s="80">
        <f t="shared" si="5"/>
        <v>8495.5424975769129</v>
      </c>
      <c r="N13" s="80">
        <f t="shared" si="5"/>
        <v>8489.1375519177036</v>
      </c>
      <c r="O13" s="80">
        <f t="shared" si="5"/>
        <v>18765.654082296729</v>
      </c>
      <c r="P13" s="80">
        <f t="shared" si="5"/>
        <v>18754.406775154195</v>
      </c>
      <c r="Q13" s="80">
        <f t="shared" si="5"/>
        <v>27854.3552072497</v>
      </c>
      <c r="R13" s="80">
        <f t="shared" si="5"/>
        <v>27828.920391474636</v>
      </c>
      <c r="S13" s="80">
        <f t="shared" si="5"/>
        <v>25.434815775065811</v>
      </c>
      <c r="T13" s="80">
        <f t="shared" si="5"/>
        <v>11144630.378183182</v>
      </c>
      <c r="U13" s="80">
        <f t="shared" si="5"/>
        <v>11134812.90159888</v>
      </c>
      <c r="V13" s="80">
        <f t="shared" si="5"/>
        <v>9817.4765843016248</v>
      </c>
      <c r="W13" s="80">
        <f t="shared" si="5"/>
        <v>250075.87809680466</v>
      </c>
      <c r="X13" s="80">
        <f t="shared" si="5"/>
        <v>249867.10257986886</v>
      </c>
      <c r="Y13" s="80">
        <f t="shared" si="5"/>
        <v>208.77551693578408</v>
      </c>
      <c r="Z13" s="80">
        <f t="shared" si="5"/>
        <v>520092.66401215416</v>
      </c>
      <c r="AA13" s="80">
        <f t="shared" si="5"/>
        <v>519692.88464734447</v>
      </c>
      <c r="AB13" s="80">
        <f t="shared" si="5"/>
        <v>399.77936480958772</v>
      </c>
      <c r="AC13" s="80">
        <f t="shared" si="5"/>
        <v>21013.299730304294</v>
      </c>
      <c r="AD13" s="80">
        <f t="shared" si="5"/>
        <v>20998.188776200543</v>
      </c>
      <c r="AE13" s="80">
        <f t="shared" si="5"/>
        <v>15.110954103755866</v>
      </c>
      <c r="AF13" s="80">
        <f t="shared" si="5"/>
        <v>8571997.1939489804</v>
      </c>
      <c r="AG13" s="80">
        <f t="shared" si="5"/>
        <v>8566102.4142844137</v>
      </c>
      <c r="AH13" s="80">
        <f t="shared" si="5"/>
        <v>5894.7796645681337</v>
      </c>
      <c r="AI13" s="80">
        <f t="shared" si="5"/>
        <v>198832.99048877019</v>
      </c>
      <c r="AJ13" s="80">
        <f t="shared" si="5"/>
        <v>198706.06452695376</v>
      </c>
      <c r="AK13" s="80">
        <f t="shared" si="5"/>
        <v>126.92596181640556</v>
      </c>
      <c r="AL13" s="80">
        <f t="shared" si="5"/>
        <v>442745.05810734938</v>
      </c>
      <c r="AM13" s="80">
        <f t="shared" si="5"/>
        <v>442500.34855764988</v>
      </c>
      <c r="AN13" s="80">
        <f t="shared" si="5"/>
        <v>244.70954969951754</v>
      </c>
    </row>
    <row r="14" spans="1:63" x14ac:dyDescent="0.2">
      <c r="A14" s="74" t="s">
        <v>81</v>
      </c>
      <c r="B14" s="71" t="s">
        <v>77</v>
      </c>
      <c r="C14" s="71" t="s">
        <v>1</v>
      </c>
      <c r="D14" s="71">
        <v>3</v>
      </c>
      <c r="E14" s="75">
        <v>1</v>
      </c>
      <c r="F14" s="72">
        <f>F172</f>
        <v>7399.579999999999</v>
      </c>
      <c r="G14" s="72">
        <f>G172</f>
        <v>0</v>
      </c>
      <c r="H14" s="72">
        <f t="shared" ref="H14:AN14" si="6">H172</f>
        <v>7399.579999999999</v>
      </c>
      <c r="I14" s="72">
        <f t="shared" si="6"/>
        <v>546.30299985776367</v>
      </c>
      <c r="J14" s="72">
        <f t="shared" si="6"/>
        <v>546.21892079689781</v>
      </c>
      <c r="K14" s="72">
        <f t="shared" si="6"/>
        <v>225571.99807681545</v>
      </c>
      <c r="L14" s="72">
        <f t="shared" si="6"/>
        <v>225539.18907380608</v>
      </c>
      <c r="M14" s="72">
        <f t="shared" si="6"/>
        <v>5328.635495918209</v>
      </c>
      <c r="N14" s="72">
        <f t="shared" si="6"/>
        <v>5327.9324979848125</v>
      </c>
      <c r="O14" s="72">
        <f t="shared" si="6"/>
        <v>12231.401424359556</v>
      </c>
      <c r="P14" s="72">
        <f t="shared" si="6"/>
        <v>12230.078890224815</v>
      </c>
      <c r="Q14" s="72">
        <f t="shared" si="6"/>
        <v>17145.137125005956</v>
      </c>
      <c r="R14" s="72">
        <f t="shared" si="6"/>
        <v>17142.479711526154</v>
      </c>
      <c r="S14" s="72">
        <f t="shared" si="6"/>
        <v>2.657413479797885</v>
      </c>
      <c r="T14" s="72">
        <f t="shared" si="6"/>
        <v>6917962.8648612695</v>
      </c>
      <c r="U14" s="72">
        <f t="shared" si="6"/>
        <v>6916920.8590327566</v>
      </c>
      <c r="V14" s="72">
        <f t="shared" si="6"/>
        <v>1042.005828513541</v>
      </c>
      <c r="W14" s="72">
        <f t="shared" si="6"/>
        <v>157335.46070283299</v>
      </c>
      <c r="X14" s="72">
        <f t="shared" si="6"/>
        <v>157312.76007803949</v>
      </c>
      <c r="Y14" s="72">
        <f t="shared" si="6"/>
        <v>22.700624793508354</v>
      </c>
      <c r="Z14" s="72">
        <f t="shared" si="6"/>
        <v>334912.05001457542</v>
      </c>
      <c r="AA14" s="72">
        <f t="shared" si="6"/>
        <v>334866.87883984327</v>
      </c>
      <c r="AB14" s="72">
        <f t="shared" si="6"/>
        <v>45.171174732253405</v>
      </c>
      <c r="AC14" s="72">
        <f t="shared" si="6"/>
        <v>13741.480664436023</v>
      </c>
      <c r="AD14" s="72">
        <f t="shared" si="6"/>
        <v>13739.807905644881</v>
      </c>
      <c r="AE14" s="72">
        <f t="shared" si="6"/>
        <v>1.6727587911474622</v>
      </c>
      <c r="AF14" s="72">
        <f t="shared" si="6"/>
        <v>5645322.221869899</v>
      </c>
      <c r="AG14" s="72">
        <f t="shared" si="6"/>
        <v>5644659.427889986</v>
      </c>
      <c r="AH14" s="72">
        <f t="shared" si="6"/>
        <v>662.79397991174119</v>
      </c>
      <c r="AI14" s="72">
        <f t="shared" si="6"/>
        <v>132502.27453536319</v>
      </c>
      <c r="AJ14" s="72">
        <f t="shared" si="6"/>
        <v>132487.64581581624</v>
      </c>
      <c r="AK14" s="72">
        <f t="shared" si="6"/>
        <v>14.628719546965954</v>
      </c>
      <c r="AL14" s="72">
        <f t="shared" si="6"/>
        <v>301881.48497402354</v>
      </c>
      <c r="AM14" s="72">
        <f t="shared" si="6"/>
        <v>301852.05102277745</v>
      </c>
      <c r="AN14" s="72">
        <f t="shared" si="6"/>
        <v>29.433951246153242</v>
      </c>
    </row>
    <row r="15" spans="1:63" x14ac:dyDescent="0.2">
      <c r="A15" s="74" t="s">
        <v>82</v>
      </c>
      <c r="B15" s="71" t="s">
        <v>77</v>
      </c>
      <c r="C15" s="71" t="s">
        <v>1</v>
      </c>
      <c r="D15" s="76">
        <v>4</v>
      </c>
      <c r="E15" s="75">
        <v>1</v>
      </c>
      <c r="F15" s="72">
        <f>F215</f>
        <v>7355.44</v>
      </c>
      <c r="G15" s="72">
        <f>G215</f>
        <v>0</v>
      </c>
      <c r="H15" s="72">
        <f t="shared" ref="H15:AN15" si="7">H215</f>
        <v>7355.44</v>
      </c>
      <c r="I15" s="72">
        <f t="shared" si="7"/>
        <v>459.81979145861249</v>
      </c>
      <c r="J15" s="72">
        <f t="shared" si="7"/>
        <v>459.80699426597812</v>
      </c>
      <c r="K15" s="72">
        <f t="shared" si="7"/>
        <v>192137.75794136661</v>
      </c>
      <c r="L15" s="72">
        <f t="shared" si="7"/>
        <v>192132.64658053228</v>
      </c>
      <c r="M15" s="72">
        <f t="shared" si="7"/>
        <v>4627.9370717868005</v>
      </c>
      <c r="N15" s="72">
        <f t="shared" si="7"/>
        <v>4627.8235856262309</v>
      </c>
      <c r="O15" s="72">
        <f t="shared" si="7"/>
        <v>10997.819820599292</v>
      </c>
      <c r="P15" s="72">
        <f t="shared" si="7"/>
        <v>10997.594517597192</v>
      </c>
      <c r="Q15" s="72">
        <f t="shared" si="7"/>
        <v>14329.905017753426</v>
      </c>
      <c r="R15" s="72">
        <f t="shared" si="7"/>
        <v>14329.503990841027</v>
      </c>
      <c r="S15" s="72">
        <f t="shared" si="7"/>
        <v>0.40102691240043065</v>
      </c>
      <c r="T15" s="72">
        <f t="shared" si="7"/>
        <v>5811574.8222553805</v>
      </c>
      <c r="U15" s="72">
        <f t="shared" si="7"/>
        <v>5811415.9592416352</v>
      </c>
      <c r="V15" s="72">
        <f t="shared" si="7"/>
        <v>158.86301374457389</v>
      </c>
      <c r="W15" s="72">
        <f t="shared" si="7"/>
        <v>133065.2015887069</v>
      </c>
      <c r="X15" s="72">
        <f t="shared" si="7"/>
        <v>133061.69409084436</v>
      </c>
      <c r="Y15" s="72">
        <f t="shared" si="7"/>
        <v>3.5074978625375905</v>
      </c>
      <c r="Z15" s="72">
        <f t="shared" si="7"/>
        <v>285004.70849137841</v>
      </c>
      <c r="AA15" s="72">
        <f t="shared" si="7"/>
        <v>284997.61854439834</v>
      </c>
      <c r="AB15" s="72">
        <f t="shared" si="7"/>
        <v>7.0899469800935435</v>
      </c>
      <c r="AC15" s="72">
        <f t="shared" si="7"/>
        <v>12445.893619094686</v>
      </c>
      <c r="AD15" s="72">
        <f t="shared" si="7"/>
        <v>12445.620631859512</v>
      </c>
      <c r="AE15" s="72">
        <f t="shared" si="7"/>
        <v>0.27298723517509771</v>
      </c>
      <c r="AF15" s="72">
        <f t="shared" si="7"/>
        <v>5139847.7822814202</v>
      </c>
      <c r="AG15" s="72">
        <f t="shared" si="7"/>
        <v>5139738.3600583067</v>
      </c>
      <c r="AH15" s="72">
        <f t="shared" si="7"/>
        <v>109.42222311489968</v>
      </c>
      <c r="AI15" s="72">
        <f t="shared" si="7"/>
        <v>121652.71607784796</v>
      </c>
      <c r="AJ15" s="72">
        <f t="shared" si="7"/>
        <v>121650.25993449296</v>
      </c>
      <c r="AK15" s="72">
        <f t="shared" si="7"/>
        <v>2.4561433549912408</v>
      </c>
      <c r="AL15" s="72">
        <f t="shared" si="7"/>
        <v>281220.96201296733</v>
      </c>
      <c r="AM15" s="72">
        <f t="shared" si="7"/>
        <v>281215.90364207339</v>
      </c>
      <c r="AN15" s="72">
        <f t="shared" si="7"/>
        <v>5.0583708939760754</v>
      </c>
    </row>
    <row r="16" spans="1:63" ht="13.5" thickBot="1" x14ac:dyDescent="0.25">
      <c r="A16" s="77" t="s">
        <v>83</v>
      </c>
      <c r="B16" s="71" t="s">
        <v>77</v>
      </c>
      <c r="C16" s="71" t="s">
        <v>1</v>
      </c>
      <c r="D16" s="76">
        <v>5</v>
      </c>
      <c r="E16" s="75">
        <v>1</v>
      </c>
      <c r="F16" s="72">
        <f>F258</f>
        <v>10020.379999999999</v>
      </c>
      <c r="G16" s="72">
        <f>G258</f>
        <v>0</v>
      </c>
      <c r="H16" s="72">
        <f t="shared" ref="H16:AN16" si="8">H258</f>
        <v>10020.379999999999</v>
      </c>
      <c r="I16" s="72">
        <f t="shared" si="8"/>
        <v>498.3463512186043</v>
      </c>
      <c r="J16" s="72">
        <f t="shared" si="8"/>
        <v>498.34081476091586</v>
      </c>
      <c r="K16" s="72">
        <f t="shared" si="8"/>
        <v>210666.7255048863</v>
      </c>
      <c r="L16" s="72">
        <f t="shared" si="8"/>
        <v>210664.46299129963</v>
      </c>
      <c r="M16" s="72">
        <f t="shared" si="8"/>
        <v>5176.3406954109414</v>
      </c>
      <c r="N16" s="72">
        <f t="shared" si="8"/>
        <v>5176.2885522495362</v>
      </c>
      <c r="O16" s="72">
        <f t="shared" si="8"/>
        <v>12788.165329264666</v>
      </c>
      <c r="P16" s="72">
        <f t="shared" si="8"/>
        <v>12788.054985201543</v>
      </c>
      <c r="Q16" s="72">
        <f t="shared" si="8"/>
        <v>15158.674994363555</v>
      </c>
      <c r="R16" s="72">
        <f t="shared" si="8"/>
        <v>15158.505785189904</v>
      </c>
      <c r="S16" s="72">
        <f t="shared" si="8"/>
        <v>0.16920917364912391</v>
      </c>
      <c r="T16" s="72">
        <f t="shared" si="8"/>
        <v>6173842.5099375118</v>
      </c>
      <c r="U16" s="72">
        <f t="shared" si="8"/>
        <v>6173774.8332444215</v>
      </c>
      <c r="V16" s="72">
        <f t="shared" si="8"/>
        <v>67.676693091864308</v>
      </c>
      <c r="W16" s="72">
        <f t="shared" si="8"/>
        <v>142128.48238007625</v>
      </c>
      <c r="X16" s="72">
        <f t="shared" si="8"/>
        <v>142126.96857393609</v>
      </c>
      <c r="Y16" s="72">
        <f t="shared" si="8"/>
        <v>1.5138061401766976</v>
      </c>
      <c r="Z16" s="72">
        <f t="shared" si="8"/>
        <v>305331.40240055037</v>
      </c>
      <c r="AA16" s="72">
        <f t="shared" si="8"/>
        <v>305328.29037250864</v>
      </c>
      <c r="AB16" s="72">
        <f t="shared" si="8"/>
        <v>3.1120280417597144</v>
      </c>
      <c r="AC16" s="72">
        <f t="shared" si="8"/>
        <v>15671.591345397674</v>
      </c>
      <c r="AD16" s="72">
        <f t="shared" si="8"/>
        <v>15671.454517616572</v>
      </c>
      <c r="AE16" s="72">
        <f t="shared" si="8"/>
        <v>0.13682778110125327</v>
      </c>
      <c r="AF16" s="72">
        <f t="shared" si="8"/>
        <v>6506438.6655145511</v>
      </c>
      <c r="AG16" s="72">
        <f t="shared" si="8"/>
        <v>6506383.1639050264</v>
      </c>
      <c r="AH16" s="72">
        <f t="shared" si="8"/>
        <v>55.50160952524493</v>
      </c>
      <c r="AI16" s="72">
        <f t="shared" si="8"/>
        <v>155393.25032204046</v>
      </c>
      <c r="AJ16" s="72">
        <f t="shared" si="8"/>
        <v>155391.98072451763</v>
      </c>
      <c r="AK16" s="72">
        <f t="shared" si="8"/>
        <v>1.2695975228530187</v>
      </c>
      <c r="AL16" s="72">
        <f t="shared" si="8"/>
        <v>365580.65187921317</v>
      </c>
      <c r="AM16" s="72">
        <f t="shared" si="8"/>
        <v>365577.95341589017</v>
      </c>
      <c r="AN16" s="72">
        <f t="shared" si="8"/>
        <v>2.698463323023816</v>
      </c>
    </row>
    <row r="17" spans="1:63" s="69" customFormat="1" ht="13.5" thickBot="1" x14ac:dyDescent="0.25">
      <c r="A17" s="78" t="s">
        <v>86</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row>
    <row r="18" spans="1:63" x14ac:dyDescent="0.2">
      <c r="A18" s="74" t="s">
        <v>87</v>
      </c>
      <c r="B18" s="71"/>
      <c r="C18" s="71"/>
      <c r="D18" s="71"/>
      <c r="E18" s="71"/>
      <c r="F18" s="72">
        <f>SUM(F19:F23)</f>
        <v>58412.619999999995</v>
      </c>
      <c r="G18" s="72">
        <f t="shared" ref="G18:AN18" si="9">SUM(G19:G23)</f>
        <v>0</v>
      </c>
      <c r="H18" s="72">
        <f t="shared" si="9"/>
        <v>58412.619999999995</v>
      </c>
      <c r="I18" s="72">
        <f t="shared" si="9"/>
        <v>5428.501172261741</v>
      </c>
      <c r="J18" s="72">
        <f t="shared" si="9"/>
        <v>5403.3950892386874</v>
      </c>
      <c r="K18" s="72">
        <f t="shared" si="9"/>
        <v>2176938.3369520125</v>
      </c>
      <c r="L18" s="72">
        <f t="shared" si="9"/>
        <v>2168227.467019184</v>
      </c>
      <c r="M18" s="72">
        <f t="shared" si="9"/>
        <v>49416.076720866331</v>
      </c>
      <c r="N18" s="72">
        <f t="shared" si="9"/>
        <v>49256.242123893426</v>
      </c>
      <c r="O18" s="72">
        <f t="shared" si="9"/>
        <v>106785.04813852</v>
      </c>
      <c r="P18" s="72">
        <f t="shared" si="9"/>
        <v>106546.20236372766</v>
      </c>
      <c r="Q18" s="72">
        <f>SUM(Q19:Q23)</f>
        <v>126386.82073525788</v>
      </c>
      <c r="R18" s="72">
        <f t="shared" si="9"/>
        <v>125797.43528846776</v>
      </c>
      <c r="S18" s="72">
        <f t="shared" si="9"/>
        <v>589.38544679009942</v>
      </c>
      <c r="T18" s="72">
        <f t="shared" si="9"/>
        <v>49962454.083785549</v>
      </c>
      <c r="U18" s="72">
        <f t="shared" si="9"/>
        <v>49744413.902922325</v>
      </c>
      <c r="V18" s="72">
        <f t="shared" si="9"/>
        <v>218040.18086323634</v>
      </c>
      <c r="W18" s="72">
        <f t="shared" si="9"/>
        <v>1104108.2659358326</v>
      </c>
      <c r="X18" s="72">
        <f t="shared" si="9"/>
        <v>1099695.3692944157</v>
      </c>
      <c r="Y18" s="72">
        <f t="shared" si="9"/>
        <v>4412.8966414166271</v>
      </c>
      <c r="Z18" s="72">
        <f t="shared" si="9"/>
        <v>2247268.8931008214</v>
      </c>
      <c r="AA18" s="72">
        <f t="shared" si="9"/>
        <v>2239289.9836681313</v>
      </c>
      <c r="AB18" s="72">
        <f t="shared" si="9"/>
        <v>7978.9094326906798</v>
      </c>
      <c r="AC18" s="72">
        <f t="shared" si="9"/>
        <v>139350.93131168015</v>
      </c>
      <c r="AD18" s="72">
        <f t="shared" si="9"/>
        <v>138898.36065029516</v>
      </c>
      <c r="AE18" s="72">
        <f t="shared" si="9"/>
        <v>452.57066138500556</v>
      </c>
      <c r="AF18" s="72">
        <f t="shared" si="9"/>
        <v>56024827.19836466</v>
      </c>
      <c r="AG18" s="72">
        <f t="shared" si="9"/>
        <v>55854950.047421694</v>
      </c>
      <c r="AH18" s="72">
        <f t="shared" si="9"/>
        <v>169877.15094295962</v>
      </c>
      <c r="AI18" s="72">
        <f t="shared" si="9"/>
        <v>1272543.9999177991</v>
      </c>
      <c r="AJ18" s="72">
        <f t="shared" si="9"/>
        <v>1269031.6780189357</v>
      </c>
      <c r="AK18" s="72">
        <f t="shared" si="9"/>
        <v>3512.3218988635954</v>
      </c>
      <c r="AL18" s="72">
        <f t="shared" si="9"/>
        <v>2738036.151586114</v>
      </c>
      <c r="AM18" s="72">
        <f t="shared" si="9"/>
        <v>2731493.7842586702</v>
      </c>
      <c r="AN18" s="72">
        <f t="shared" si="9"/>
        <v>6542.3673274439188</v>
      </c>
    </row>
    <row r="19" spans="1:63" x14ac:dyDescent="0.2">
      <c r="A19" s="74" t="s">
        <v>78</v>
      </c>
      <c r="B19" s="71" t="s">
        <v>77</v>
      </c>
      <c r="C19" s="76" t="s">
        <v>3</v>
      </c>
      <c r="D19" s="71">
        <v>1</v>
      </c>
      <c r="E19" s="75">
        <v>1</v>
      </c>
      <c r="F19" s="72">
        <f>F107</f>
        <v>21929.699999999993</v>
      </c>
      <c r="G19" s="72">
        <f>G107</f>
        <v>0</v>
      </c>
      <c r="H19" s="72">
        <f t="shared" ref="H19:AN19" si="10">H107</f>
        <v>21929.699999999993</v>
      </c>
      <c r="I19" s="72">
        <f>I107</f>
        <v>2994.5327985932954</v>
      </c>
      <c r="J19" s="72">
        <f t="shared" si="10"/>
        <v>2970.3919913436662</v>
      </c>
      <c r="K19" s="72">
        <f t="shared" si="10"/>
        <v>1166862.9825026733</v>
      </c>
      <c r="L19" s="72">
        <f>L107</f>
        <v>1158516.1804688142</v>
      </c>
      <c r="M19" s="72">
        <f t="shared" si="10"/>
        <v>25413.456939104763</v>
      </c>
      <c r="N19" s="72">
        <f t="shared" si="10"/>
        <v>25260.953969546241</v>
      </c>
      <c r="O19" s="72">
        <f t="shared" si="10"/>
        <v>51365.766036714267</v>
      </c>
      <c r="P19" s="72">
        <f t="shared" si="10"/>
        <v>51139.128982722112</v>
      </c>
      <c r="Q19" s="72">
        <f t="shared" si="10"/>
        <v>68797.4687410232</v>
      </c>
      <c r="R19" s="72">
        <f t="shared" si="10"/>
        <v>68230.951667054265</v>
      </c>
      <c r="S19" s="72">
        <f t="shared" si="10"/>
        <v>566.51707396894244</v>
      </c>
      <c r="T19" s="72">
        <f t="shared" si="10"/>
        <v>26829787.98448199</v>
      </c>
      <c r="U19" s="72">
        <f t="shared" si="10"/>
        <v>26620515.348318405</v>
      </c>
      <c r="V19" s="72">
        <f t="shared" si="10"/>
        <v>209272.63616359048</v>
      </c>
      <c r="W19" s="72">
        <f t="shared" si="10"/>
        <v>582495.00723009149</v>
      </c>
      <c r="X19" s="72">
        <f t="shared" si="10"/>
        <v>578267.41726189933</v>
      </c>
      <c r="Y19" s="72">
        <f t="shared" si="10"/>
        <v>4227.58996819194</v>
      </c>
      <c r="Z19" s="72">
        <f t="shared" si="10"/>
        <v>1156920.6907686351</v>
      </c>
      <c r="AA19" s="72">
        <f t="shared" si="10"/>
        <v>1149297.8584930093</v>
      </c>
      <c r="AB19" s="72">
        <f t="shared" si="10"/>
        <v>7622.8322756261423</v>
      </c>
      <c r="AC19" s="72">
        <f t="shared" si="10"/>
        <v>66030.864198864219</v>
      </c>
      <c r="AD19" s="72">
        <f t="shared" si="10"/>
        <v>65598.713329576465</v>
      </c>
      <c r="AE19" s="72">
        <f t="shared" si="10"/>
        <v>432.150869287766</v>
      </c>
      <c r="AF19" s="72">
        <f t="shared" si="10"/>
        <v>26193068.230528921</v>
      </c>
      <c r="AG19" s="72">
        <f t="shared" si="10"/>
        <v>26031148.36702425</v>
      </c>
      <c r="AH19" s="72">
        <f t="shared" si="10"/>
        <v>161919.86350466491</v>
      </c>
      <c r="AI19" s="72">
        <f t="shared" si="10"/>
        <v>583618.26646324806</v>
      </c>
      <c r="AJ19" s="72">
        <f t="shared" si="10"/>
        <v>580277.30230387766</v>
      </c>
      <c r="AK19" s="72">
        <f t="shared" si="10"/>
        <v>3340.9641593702963</v>
      </c>
      <c r="AL19" s="72">
        <f t="shared" si="10"/>
        <v>1218151.8607598022</v>
      </c>
      <c r="AM19" s="72">
        <f t="shared" si="10"/>
        <v>1211942.715500663</v>
      </c>
      <c r="AN19" s="72">
        <f t="shared" si="10"/>
        <v>6209.1452591394482</v>
      </c>
    </row>
    <row r="20" spans="1:63" x14ac:dyDescent="0.2">
      <c r="A20" s="74" t="s">
        <v>80</v>
      </c>
      <c r="B20" s="71" t="s">
        <v>77</v>
      </c>
      <c r="C20" s="76" t="s">
        <v>3</v>
      </c>
      <c r="D20" s="71">
        <v>2</v>
      </c>
      <c r="E20" s="75">
        <v>1</v>
      </c>
      <c r="F20" s="72">
        <f>F150</f>
        <v>10182.56</v>
      </c>
      <c r="G20" s="72">
        <f>G150</f>
        <v>0</v>
      </c>
      <c r="H20" s="72">
        <f t="shared" ref="H20:AN20" si="11">H150</f>
        <v>10182.56</v>
      </c>
      <c r="I20" s="72">
        <f t="shared" si="11"/>
        <v>959.2847270614036</v>
      </c>
      <c r="J20" s="72">
        <f t="shared" si="11"/>
        <v>958.42089536967001</v>
      </c>
      <c r="K20" s="72">
        <f t="shared" si="11"/>
        <v>391422.90830165218</v>
      </c>
      <c r="L20" s="72">
        <f t="shared" si="11"/>
        <v>391098.31137097062</v>
      </c>
      <c r="M20" s="72">
        <f t="shared" si="11"/>
        <v>9035.1074602371282</v>
      </c>
      <c r="N20" s="72">
        <f t="shared" si="11"/>
        <v>9028.6113564346506</v>
      </c>
      <c r="O20" s="72">
        <f t="shared" si="11"/>
        <v>19697.546554786</v>
      </c>
      <c r="P20" s="72">
        <f t="shared" si="11"/>
        <v>19686.86120915251</v>
      </c>
      <c r="Q20" s="72">
        <f t="shared" si="11"/>
        <v>22389.1377403283</v>
      </c>
      <c r="R20" s="72">
        <f t="shared" si="11"/>
        <v>22368.721187295225</v>
      </c>
      <c r="S20" s="72">
        <f t="shared" si="11"/>
        <v>20.416553033078372</v>
      </c>
      <c r="T20" s="72">
        <f t="shared" si="11"/>
        <v>8901000.5575751327</v>
      </c>
      <c r="U20" s="72">
        <f t="shared" si="11"/>
        <v>8893191.7902768608</v>
      </c>
      <c r="V20" s="72">
        <f t="shared" si="11"/>
        <v>7808.7672982693584</v>
      </c>
      <c r="W20" s="72">
        <f t="shared" si="11"/>
        <v>197600.12254150707</v>
      </c>
      <c r="X20" s="72">
        <f t="shared" si="11"/>
        <v>197435.6981217693</v>
      </c>
      <c r="Y20" s="72">
        <f t="shared" si="11"/>
        <v>164.42441973774771</v>
      </c>
      <c r="Z20" s="72">
        <f t="shared" si="11"/>
        <v>403020.16207571269</v>
      </c>
      <c r="AA20" s="72">
        <f t="shared" si="11"/>
        <v>402706.33396482334</v>
      </c>
      <c r="AB20" s="72">
        <f t="shared" si="11"/>
        <v>313.82811088938126</v>
      </c>
      <c r="AC20" s="72">
        <f t="shared" si="11"/>
        <v>25014.833809930518</v>
      </c>
      <c r="AD20" s="72">
        <f t="shared" si="11"/>
        <v>24996.84575959928</v>
      </c>
      <c r="AE20" s="72">
        <f t="shared" si="11"/>
        <v>17.988050331237162</v>
      </c>
      <c r="AF20" s="72">
        <f t="shared" si="11"/>
        <v>10098736.578088852</v>
      </c>
      <c r="AG20" s="72">
        <f t="shared" si="11"/>
        <v>10091742.500437872</v>
      </c>
      <c r="AH20" s="72">
        <f t="shared" si="11"/>
        <v>6994.0776509778007</v>
      </c>
      <c r="AI20" s="72">
        <f t="shared" si="11"/>
        <v>230201.65610986378</v>
      </c>
      <c r="AJ20" s="72">
        <f t="shared" si="11"/>
        <v>230051.56880891038</v>
      </c>
      <c r="AK20" s="72">
        <f t="shared" si="11"/>
        <v>150.08730095344833</v>
      </c>
      <c r="AL20" s="72">
        <f t="shared" si="11"/>
        <v>495385.41589174408</v>
      </c>
      <c r="AM20" s="72">
        <f t="shared" si="11"/>
        <v>495095.30853346013</v>
      </c>
      <c r="AN20" s="72">
        <f t="shared" si="11"/>
        <v>290.10735828394581</v>
      </c>
    </row>
    <row r="21" spans="1:63" x14ac:dyDescent="0.2">
      <c r="A21" s="74" t="s">
        <v>81</v>
      </c>
      <c r="B21" s="71" t="s">
        <v>77</v>
      </c>
      <c r="C21" s="76" t="s">
        <v>3</v>
      </c>
      <c r="D21" s="71">
        <v>3</v>
      </c>
      <c r="E21" s="75">
        <v>1</v>
      </c>
      <c r="F21" s="72">
        <f>F193</f>
        <v>7859.1999999999989</v>
      </c>
      <c r="G21" s="72">
        <f>G193</f>
        <v>0</v>
      </c>
      <c r="H21" s="72">
        <f t="shared" ref="H21:AN21" si="12">H193</f>
        <v>7859.1999999999989</v>
      </c>
      <c r="I21" s="72">
        <f t="shared" si="12"/>
        <v>545.7633799399199</v>
      </c>
      <c r="J21" s="72">
        <f t="shared" si="12"/>
        <v>545.67983233795383</v>
      </c>
      <c r="K21" s="72">
        <f t="shared" si="12"/>
        <v>226002.40937613195</v>
      </c>
      <c r="L21" s="72">
        <f t="shared" si="12"/>
        <v>225970.0903732756</v>
      </c>
      <c r="M21" s="72">
        <f t="shared" si="12"/>
        <v>5345.8421322696349</v>
      </c>
      <c r="N21" s="72">
        <f t="shared" si="12"/>
        <v>5345.1646840620115</v>
      </c>
      <c r="O21" s="72">
        <f t="shared" si="12"/>
        <v>12211.701230907331</v>
      </c>
      <c r="P21" s="72">
        <f t="shared" si="12"/>
        <v>12210.487372153801</v>
      </c>
      <c r="Q21" s="72">
        <f t="shared" si="12"/>
        <v>13075.65407906453</v>
      </c>
      <c r="R21" s="72">
        <f t="shared" si="12"/>
        <v>13073.630078302247</v>
      </c>
      <c r="S21" s="72">
        <f t="shared" si="12"/>
        <v>2.0240007622823883</v>
      </c>
      <c r="T21" s="72">
        <f t="shared" si="12"/>
        <v>5255112.6821387</v>
      </c>
      <c r="U21" s="72">
        <f t="shared" si="12"/>
        <v>5254323.3604500536</v>
      </c>
      <c r="V21" s="72">
        <f t="shared" si="12"/>
        <v>789.32168864779987</v>
      </c>
      <c r="W21" s="72">
        <f t="shared" si="12"/>
        <v>118697.62669804657</v>
      </c>
      <c r="X21" s="72">
        <f t="shared" si="12"/>
        <v>118680.50103417164</v>
      </c>
      <c r="Y21" s="72">
        <f t="shared" si="12"/>
        <v>17.125663874943413</v>
      </c>
      <c r="Z21" s="72">
        <f t="shared" si="12"/>
        <v>249992.77808214209</v>
      </c>
      <c r="AA21" s="72">
        <f t="shared" si="12"/>
        <v>249958.33087816511</v>
      </c>
      <c r="AB21" s="72">
        <f t="shared" si="12"/>
        <v>34.44720397695491</v>
      </c>
      <c r="AC21" s="72">
        <f t="shared" si="12"/>
        <v>16119.713826212195</v>
      </c>
      <c r="AD21" s="72">
        <f t="shared" si="12"/>
        <v>16117.753024879888</v>
      </c>
      <c r="AE21" s="72">
        <f t="shared" si="12"/>
        <v>1.9608013323077103</v>
      </c>
      <c r="AF21" s="72">
        <f t="shared" si="12"/>
        <v>6555620.2058498319</v>
      </c>
      <c r="AG21" s="72">
        <f t="shared" si="12"/>
        <v>6554845.3696361547</v>
      </c>
      <c r="AH21" s="72">
        <f t="shared" si="12"/>
        <v>774.83621367833257</v>
      </c>
      <c r="AI21" s="72">
        <f t="shared" si="12"/>
        <v>151272.30264753933</v>
      </c>
      <c r="AJ21" s="72">
        <f t="shared" si="12"/>
        <v>151255.25313045614</v>
      </c>
      <c r="AK21" s="72">
        <f t="shared" si="12"/>
        <v>17.049517083238698</v>
      </c>
      <c r="AL21" s="72">
        <f t="shared" si="12"/>
        <v>333318.08604086668</v>
      </c>
      <c r="AM21" s="72">
        <f t="shared" si="12"/>
        <v>333283.70972355519</v>
      </c>
      <c r="AN21" s="72">
        <f t="shared" si="12"/>
        <v>34.376317311450748</v>
      </c>
    </row>
    <row r="22" spans="1:63" x14ac:dyDescent="0.2">
      <c r="A22" s="74" t="s">
        <v>82</v>
      </c>
      <c r="B22" s="71" t="s">
        <v>77</v>
      </c>
      <c r="C22" s="76" t="s">
        <v>3</v>
      </c>
      <c r="D22" s="76">
        <v>4</v>
      </c>
      <c r="E22" s="75">
        <v>1</v>
      </c>
      <c r="F22" s="72">
        <f>F236</f>
        <v>7807.920000000001</v>
      </c>
      <c r="G22" s="72">
        <f>G236</f>
        <v>0</v>
      </c>
      <c r="H22" s="72">
        <f t="shared" ref="H22:AN22" si="13">H236</f>
        <v>7807.920000000001</v>
      </c>
      <c r="I22" s="72">
        <f t="shared" si="13"/>
        <v>456.48350959108097</v>
      </c>
      <c r="J22" s="72">
        <f t="shared" si="13"/>
        <v>456.47085614967</v>
      </c>
      <c r="K22" s="72">
        <f t="shared" si="13"/>
        <v>191239.90960862016</v>
      </c>
      <c r="L22" s="72">
        <f t="shared" si="13"/>
        <v>191234.90439916524</v>
      </c>
      <c r="M22" s="72">
        <f t="shared" si="13"/>
        <v>4612.2259023540028</v>
      </c>
      <c r="N22" s="72">
        <f t="shared" si="13"/>
        <v>4612.1172209873075</v>
      </c>
      <c r="O22" s="72">
        <f t="shared" si="13"/>
        <v>10918.692210909678</v>
      </c>
      <c r="P22" s="72">
        <f t="shared" si="13"/>
        <v>10918.485842093411</v>
      </c>
      <c r="Q22" s="72">
        <f t="shared" si="13"/>
        <v>10770.125353825288</v>
      </c>
      <c r="R22" s="72">
        <f t="shared" si="13"/>
        <v>10769.824314194637</v>
      </c>
      <c r="S22" s="72">
        <f t="shared" si="13"/>
        <v>0.30103963065252293</v>
      </c>
      <c r="T22" s="72">
        <f t="shared" si="13"/>
        <v>4351330.3896052791</v>
      </c>
      <c r="U22" s="72">
        <f t="shared" si="13"/>
        <v>4351211.6707301112</v>
      </c>
      <c r="V22" s="72">
        <f t="shared" si="13"/>
        <v>118.71887516798597</v>
      </c>
      <c r="W22" s="72">
        <f t="shared" si="13"/>
        <v>98991.653528809766</v>
      </c>
      <c r="X22" s="72">
        <f t="shared" si="13"/>
        <v>98989.035773013718</v>
      </c>
      <c r="Y22" s="72">
        <f t="shared" si="13"/>
        <v>2.6177557960508437</v>
      </c>
      <c r="Z22" s="72">
        <f t="shared" si="13"/>
        <v>210280.09784481092</v>
      </c>
      <c r="AA22" s="72">
        <f t="shared" si="13"/>
        <v>210274.6927228267</v>
      </c>
      <c r="AB22" s="72">
        <f t="shared" si="13"/>
        <v>5.4051219842043849</v>
      </c>
      <c r="AC22" s="72">
        <f t="shared" si="13"/>
        <v>14389.698945736835</v>
      </c>
      <c r="AD22" s="72">
        <f t="shared" si="13"/>
        <v>14389.383444689325</v>
      </c>
      <c r="AE22" s="72">
        <f t="shared" si="13"/>
        <v>0.31550104751189423</v>
      </c>
      <c r="AF22" s="72">
        <f t="shared" si="13"/>
        <v>5874617.5672857938</v>
      </c>
      <c r="AG22" s="72">
        <f t="shared" si="13"/>
        <v>5874491.8455630895</v>
      </c>
      <c r="AH22" s="72">
        <f t="shared" si="13"/>
        <v>125.72172270329975</v>
      </c>
      <c r="AI22" s="72">
        <f t="shared" si="13"/>
        <v>136407.71221638896</v>
      </c>
      <c r="AJ22" s="72">
        <f t="shared" si="13"/>
        <v>136404.91153805735</v>
      </c>
      <c r="AK22" s="72">
        <f t="shared" si="13"/>
        <v>2.8006783316002952</v>
      </c>
      <c r="AL22" s="72">
        <f t="shared" si="13"/>
        <v>303936.36960962968</v>
      </c>
      <c r="AM22" s="72">
        <f t="shared" si="13"/>
        <v>303930.62130276021</v>
      </c>
      <c r="AN22" s="72">
        <f t="shared" si="13"/>
        <v>5.7483068695059956</v>
      </c>
    </row>
    <row r="23" spans="1:63" ht="13.5" thickBot="1" x14ac:dyDescent="0.25">
      <c r="A23" s="77" t="s">
        <v>83</v>
      </c>
      <c r="B23" s="71" t="s">
        <v>77</v>
      </c>
      <c r="C23" s="76" t="s">
        <v>3</v>
      </c>
      <c r="D23" s="76">
        <v>5</v>
      </c>
      <c r="E23" s="75">
        <v>1</v>
      </c>
      <c r="F23" s="72">
        <f>F279</f>
        <v>10633.240000000003</v>
      </c>
      <c r="G23" s="72">
        <f>G279</f>
        <v>0</v>
      </c>
      <c r="H23" s="72">
        <f t="shared" ref="H23:AN23" si="14">H279</f>
        <v>10633.240000000003</v>
      </c>
      <c r="I23" s="72">
        <f t="shared" si="14"/>
        <v>472.43675707604024</v>
      </c>
      <c r="J23" s="72">
        <f t="shared" si="14"/>
        <v>472.43151403772754</v>
      </c>
      <c r="K23" s="72">
        <f t="shared" si="14"/>
        <v>201410.12716293472</v>
      </c>
      <c r="L23" s="72">
        <f t="shared" si="14"/>
        <v>201407.98040695835</v>
      </c>
      <c r="M23" s="72">
        <f t="shared" si="14"/>
        <v>5009.4442869007999</v>
      </c>
      <c r="N23" s="72">
        <f t="shared" si="14"/>
        <v>5009.3948928632253</v>
      </c>
      <c r="O23" s="72">
        <f t="shared" si="14"/>
        <v>12591.342105202721</v>
      </c>
      <c r="P23" s="72">
        <f t="shared" si="14"/>
        <v>12591.238957605836</v>
      </c>
      <c r="Q23" s="72">
        <f t="shared" si="14"/>
        <v>11354.434821016552</v>
      </c>
      <c r="R23" s="72">
        <f t="shared" si="14"/>
        <v>11354.308041621405</v>
      </c>
      <c r="S23" s="72">
        <f t="shared" si="14"/>
        <v>0.12677939514361469</v>
      </c>
      <c r="T23" s="72">
        <f t="shared" si="14"/>
        <v>4625222.4699844494</v>
      </c>
      <c r="U23" s="72">
        <f t="shared" si="14"/>
        <v>4625171.7331468891</v>
      </c>
      <c r="V23" s="72">
        <f t="shared" si="14"/>
        <v>50.73683756075684</v>
      </c>
      <c r="W23" s="72">
        <f t="shared" si="14"/>
        <v>106323.85593737758</v>
      </c>
      <c r="X23" s="72">
        <f t="shared" si="14"/>
        <v>106322.71710356163</v>
      </c>
      <c r="Y23" s="72">
        <f t="shared" si="14"/>
        <v>1.138833815945091</v>
      </c>
      <c r="Z23" s="72">
        <f t="shared" si="14"/>
        <v>227055.1643295206</v>
      </c>
      <c r="AA23" s="72">
        <f t="shared" si="14"/>
        <v>227052.76760930667</v>
      </c>
      <c r="AB23" s="72">
        <f t="shared" si="14"/>
        <v>2.3967202139969856</v>
      </c>
      <c r="AC23" s="72">
        <f t="shared" si="14"/>
        <v>17795.820530936384</v>
      </c>
      <c r="AD23" s="72">
        <f t="shared" si="14"/>
        <v>17795.665091550203</v>
      </c>
      <c r="AE23" s="72">
        <f t="shared" si="14"/>
        <v>0.15543938618280606</v>
      </c>
      <c r="AF23" s="72">
        <f t="shared" si="14"/>
        <v>7302784.6166112628</v>
      </c>
      <c r="AG23" s="72">
        <f t="shared" si="14"/>
        <v>7302721.9647603277</v>
      </c>
      <c r="AH23" s="72">
        <f t="shared" si="14"/>
        <v>62.651850935268158</v>
      </c>
      <c r="AI23" s="72">
        <f t="shared" si="14"/>
        <v>171044.06248075902</v>
      </c>
      <c r="AJ23" s="72">
        <f t="shared" si="14"/>
        <v>171042.64223763408</v>
      </c>
      <c r="AK23" s="72">
        <f t="shared" si="14"/>
        <v>1.4202431250113818</v>
      </c>
      <c r="AL23" s="72">
        <f t="shared" si="14"/>
        <v>387244.41928407113</v>
      </c>
      <c r="AM23" s="72">
        <f t="shared" si="14"/>
        <v>387241.42919823161</v>
      </c>
      <c r="AN23" s="72">
        <f t="shared" si="14"/>
        <v>2.9900858395690193</v>
      </c>
    </row>
    <row r="24" spans="1:63" s="69" customFormat="1" ht="13.5" thickBot="1" x14ac:dyDescent="0.25">
      <c r="A24" s="81" t="s">
        <v>88</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row>
    <row r="25" spans="1:63" x14ac:dyDescent="0.2">
      <c r="A25" s="83" t="s">
        <v>89</v>
      </c>
      <c r="B25" s="71">
        <v>0.5</v>
      </c>
      <c r="C25" s="71" t="s">
        <v>1</v>
      </c>
      <c r="D25" s="71" t="s">
        <v>90</v>
      </c>
      <c r="E25" s="71">
        <v>1</v>
      </c>
      <c r="F25" s="72">
        <f>F66+F109+F152+F195+F238</f>
        <v>663.58</v>
      </c>
      <c r="G25" s="72">
        <f t="shared" ref="F25:J41" si="15">G66+G109+G152+G195+G238</f>
        <v>0</v>
      </c>
      <c r="H25" s="72">
        <f>H66+H109+H152+H195+H238</f>
        <v>663.58</v>
      </c>
      <c r="I25" s="72">
        <f>I66+I109+I152+I195+I238</f>
        <v>1.3009490044600336</v>
      </c>
      <c r="J25" s="72">
        <f t="shared" ref="J25" si="16">J66+J109+J152+J195+J238</f>
        <v>1.2941889108193882</v>
      </c>
      <c r="K25" s="72">
        <f t="shared" ref="K25:AN25" si="17">K66+K109+K152+K195+K238</f>
        <v>231.92881435273762</v>
      </c>
      <c r="L25" s="72">
        <f t="shared" si="17"/>
        <v>566.07459526246646</v>
      </c>
      <c r="M25" s="72">
        <f t="shared" si="17"/>
        <v>14.941573995737139</v>
      </c>
      <c r="N25" s="72">
        <f>N66+N109+N152+N195+N238</f>
        <v>14.864059812192295</v>
      </c>
      <c r="O25" s="72">
        <f t="shared" si="17"/>
        <v>43.827637294988513</v>
      </c>
      <c r="P25" s="72">
        <f t="shared" si="17"/>
        <v>43.601053871627656</v>
      </c>
      <c r="Q25" s="72">
        <f t="shared" si="17"/>
        <v>128.79395144154336</v>
      </c>
      <c r="R25" s="72">
        <f t="shared" si="17"/>
        <v>128.12470217111945</v>
      </c>
      <c r="S25" s="72">
        <f t="shared" si="17"/>
        <v>0.66924927042388305</v>
      </c>
      <c r="T25" s="72">
        <f t="shared" si="17"/>
        <v>55439.078672973912</v>
      </c>
      <c r="U25" s="72">
        <f t="shared" si="17"/>
        <v>55151.151376741189</v>
      </c>
      <c r="V25" s="72">
        <f t="shared" si="17"/>
        <v>287.92729623272771</v>
      </c>
      <c r="W25" s="72">
        <f t="shared" si="17"/>
        <v>1413.6860328850203</v>
      </c>
      <c r="X25" s="72">
        <f t="shared" si="17"/>
        <v>1406.3518822015371</v>
      </c>
      <c r="Y25" s="72">
        <f t="shared" si="17"/>
        <v>7.3341506834832728</v>
      </c>
      <c r="Z25" s="72">
        <f t="shared" si="17"/>
        <v>3869.7201152299631</v>
      </c>
      <c r="AA25" s="72">
        <f t="shared" si="17"/>
        <v>3849.7105238910131</v>
      </c>
      <c r="AB25" s="72">
        <f t="shared" si="17"/>
        <v>20.009591338950344</v>
      </c>
      <c r="AC25" s="72">
        <f t="shared" si="17"/>
        <v>287.8007053390171</v>
      </c>
      <c r="AD25" s="72">
        <f t="shared" si="17"/>
        <v>286.76426385661193</v>
      </c>
      <c r="AE25" s="72">
        <f t="shared" si="17"/>
        <v>1.0364414824051451</v>
      </c>
      <c r="AF25" s="72">
        <f t="shared" si="17"/>
        <v>121664.91083306573</v>
      </c>
      <c r="AG25" s="72">
        <f t="shared" si="17"/>
        <v>121227.04430346818</v>
      </c>
      <c r="AH25" s="72">
        <f t="shared" si="17"/>
        <v>437.86652959757157</v>
      </c>
      <c r="AI25" s="72">
        <f t="shared" si="17"/>
        <v>3007.9987424748756</v>
      </c>
      <c r="AJ25" s="72">
        <f t="shared" si="17"/>
        <v>2997.187246882364</v>
      </c>
      <c r="AK25" s="72">
        <f t="shared" si="17"/>
        <v>10.811495592510937</v>
      </c>
      <c r="AL25" s="72">
        <f t="shared" si="17"/>
        <v>7725.7381240463083</v>
      </c>
      <c r="AM25" s="72">
        <f t="shared" si="17"/>
        <v>7698.0786273599169</v>
      </c>
      <c r="AN25" s="72">
        <f t="shared" si="17"/>
        <v>27.659496686389957</v>
      </c>
    </row>
    <row r="26" spans="1:63" x14ac:dyDescent="0.2">
      <c r="A26" s="83" t="s">
        <v>91</v>
      </c>
      <c r="B26" s="71">
        <v>2.5</v>
      </c>
      <c r="C26" s="71" t="s">
        <v>1</v>
      </c>
      <c r="D26" s="71" t="s">
        <v>90</v>
      </c>
      <c r="E26" s="71">
        <v>1</v>
      </c>
      <c r="F26" s="72">
        <f t="shared" si="15"/>
        <v>2513.7000000000003</v>
      </c>
      <c r="G26" s="72">
        <f t="shared" ref="G26:J26" si="18">G67+G110+G153+G196+G239</f>
        <v>0</v>
      </c>
      <c r="H26" s="72">
        <f t="shared" si="18"/>
        <v>2513.7000000000003</v>
      </c>
      <c r="I26" s="72">
        <f t="shared" si="18"/>
        <v>5.6035992578778613</v>
      </c>
      <c r="J26" s="72">
        <f t="shared" si="18"/>
        <v>5.5747569155219212</v>
      </c>
      <c r="K26" s="72">
        <f t="shared" ref="K26:AN26" si="19">K67+K110+K153+K196+K239</f>
        <v>2450.8573721372077</v>
      </c>
      <c r="L26" s="72">
        <f t="shared" si="19"/>
        <v>2438.2502203853269</v>
      </c>
      <c r="M26" s="72">
        <f t="shared" si="19"/>
        <v>64.347110681536606</v>
      </c>
      <c r="N26" s="72">
        <f t="shared" si="19"/>
        <v>64.016535899242058</v>
      </c>
      <c r="O26" s="72">
        <f t="shared" si="19"/>
        <v>188.67900246896005</v>
      </c>
      <c r="P26" s="72">
        <f t="shared" si="19"/>
        <v>187.7135866317827</v>
      </c>
      <c r="Q26" s="72">
        <f t="shared" si="19"/>
        <v>543.54912801415253</v>
      </c>
      <c r="R26" s="72">
        <f t="shared" si="19"/>
        <v>540.75142080562637</v>
      </c>
      <c r="S26" s="72">
        <f t="shared" si="19"/>
        <v>2.7977072085261057</v>
      </c>
      <c r="T26" s="72">
        <f t="shared" si="19"/>
        <v>233878.95425482272</v>
      </c>
      <c r="U26" s="72">
        <f t="shared" si="19"/>
        <v>232675.88029306868</v>
      </c>
      <c r="V26" s="72">
        <f t="shared" si="19"/>
        <v>1203.0739617540603</v>
      </c>
      <c r="W26" s="72">
        <f t="shared" si="19"/>
        <v>5959.4779754143592</v>
      </c>
      <c r="X26" s="72">
        <f t="shared" si="19"/>
        <v>5928.8609364772274</v>
      </c>
      <c r="Y26" s="72">
        <f t="shared" si="19"/>
        <v>30.617038937131667</v>
      </c>
      <c r="Z26" s="72">
        <f t="shared" si="19"/>
        <v>16282.191943602411</v>
      </c>
      <c r="AA26" s="72">
        <f t="shared" si="19"/>
        <v>16198.862732194215</v>
      </c>
      <c r="AB26" s="72">
        <f t="shared" si="19"/>
        <v>83.329211408200536</v>
      </c>
      <c r="AC26" s="72">
        <f t="shared" si="19"/>
        <v>1157.4143187686714</v>
      </c>
      <c r="AD26" s="72">
        <f t="shared" si="19"/>
        <v>1153.3122260999269</v>
      </c>
      <c r="AE26" s="72">
        <f t="shared" si="19"/>
        <v>4.1020926687444046</v>
      </c>
      <c r="AF26" s="72">
        <f t="shared" si="19"/>
        <v>489261.7746550116</v>
      </c>
      <c r="AG26" s="72">
        <f t="shared" si="19"/>
        <v>487529.02340957307</v>
      </c>
      <c r="AH26" s="72">
        <f t="shared" si="19"/>
        <v>1732.7512454385651</v>
      </c>
      <c r="AI26" s="72">
        <f t="shared" si="19"/>
        <v>12095.125192223093</v>
      </c>
      <c r="AJ26" s="72">
        <f t="shared" si="19"/>
        <v>12052.354705619822</v>
      </c>
      <c r="AK26" s="72">
        <f t="shared" si="19"/>
        <v>42.770486603270683</v>
      </c>
      <c r="AL26" s="72">
        <f t="shared" si="19"/>
        <v>31055.8491531045</v>
      </c>
      <c r="AM26" s="72">
        <f t="shared" si="19"/>
        <v>30946.530342823953</v>
      </c>
      <c r="AN26" s="72">
        <f t="shared" si="19"/>
        <v>109.31881028054613</v>
      </c>
      <c r="AP26" s="230"/>
      <c r="AQ26" s="231"/>
    </row>
    <row r="27" spans="1:63" x14ac:dyDescent="0.2">
      <c r="A27" s="83" t="s">
        <v>92</v>
      </c>
      <c r="B27" s="71">
        <v>7.5</v>
      </c>
      <c r="C27" s="71" t="s">
        <v>1</v>
      </c>
      <c r="D27" s="71" t="s">
        <v>90</v>
      </c>
      <c r="E27" s="71">
        <v>1</v>
      </c>
      <c r="F27" s="72">
        <f t="shared" si="15"/>
        <v>2915.54</v>
      </c>
      <c r="G27" s="72">
        <f t="shared" ref="G27:J27" si="20">G68+G111+G154+G197+G240</f>
        <v>0</v>
      </c>
      <c r="H27" s="72">
        <f t="shared" si="20"/>
        <v>2915.54</v>
      </c>
      <c r="I27" s="72">
        <f t="shared" si="20"/>
        <v>9.6800427083147067</v>
      </c>
      <c r="J27" s="72">
        <f t="shared" si="20"/>
        <v>9.6326469376296835</v>
      </c>
      <c r="K27" s="72">
        <f t="shared" ref="K27:AN27" si="21">K68+K111+K154+K197+K240</f>
        <v>4232.8549877438627</v>
      </c>
      <c r="L27" s="72">
        <f t="shared" si="21"/>
        <v>4212.1496977170054</v>
      </c>
      <c r="M27" s="72">
        <f t="shared" si="21"/>
        <v>111.08218483506042</v>
      </c>
      <c r="N27" s="72">
        <f t="shared" si="21"/>
        <v>110.53991222378212</v>
      </c>
      <c r="O27" s="72">
        <f t="shared" si="21"/>
        <v>325.24740874694044</v>
      </c>
      <c r="P27" s="72">
        <f t="shared" si="21"/>
        <v>323.6696346844036</v>
      </c>
      <c r="Q27" s="72">
        <f t="shared" si="21"/>
        <v>880.88388645663827</v>
      </c>
      <c r="R27" s="72">
        <f t="shared" si="21"/>
        <v>876.57087132430138</v>
      </c>
      <c r="S27" s="72">
        <f t="shared" si="21"/>
        <v>4.313015132336929</v>
      </c>
      <c r="T27" s="72">
        <f t="shared" si="21"/>
        <v>378533.97653214872</v>
      </c>
      <c r="U27" s="72">
        <f t="shared" si="21"/>
        <v>376682.33657657506</v>
      </c>
      <c r="V27" s="72">
        <f t="shared" si="21"/>
        <v>1851.6399555736825</v>
      </c>
      <c r="W27" s="72">
        <f t="shared" si="21"/>
        <v>9621.4534801587452</v>
      </c>
      <c r="X27" s="72">
        <f t="shared" si="21"/>
        <v>9574.4816036448738</v>
      </c>
      <c r="Y27" s="72">
        <f t="shared" si="21"/>
        <v>46.971876513871166</v>
      </c>
      <c r="Z27" s="72">
        <f t="shared" si="21"/>
        <v>26118.134616920121</v>
      </c>
      <c r="AA27" s="72">
        <f t="shared" si="21"/>
        <v>25991.389563528948</v>
      </c>
      <c r="AB27" s="72">
        <f t="shared" si="21"/>
        <v>126.74505339117195</v>
      </c>
      <c r="AC27" s="72">
        <f t="shared" si="21"/>
        <v>1620.4625001207808</v>
      </c>
      <c r="AD27" s="72">
        <f t="shared" si="21"/>
        <v>1615.0766826394492</v>
      </c>
      <c r="AE27" s="72">
        <f t="shared" si="21"/>
        <v>5.385817481331685</v>
      </c>
      <c r="AF27" s="72">
        <f t="shared" si="21"/>
        <v>684868.3160588867</v>
      </c>
      <c r="AG27" s="72">
        <f t="shared" si="21"/>
        <v>682594.70424591668</v>
      </c>
      <c r="AH27" s="72">
        <f t="shared" si="21"/>
        <v>2273.6118129701645</v>
      </c>
      <c r="AI27" s="72">
        <f t="shared" si="21"/>
        <v>16923.99973566167</v>
      </c>
      <c r="AJ27" s="72">
        <f t="shared" si="21"/>
        <v>16867.949491701725</v>
      </c>
      <c r="AK27" s="72">
        <f t="shared" si="21"/>
        <v>56.050243959944282</v>
      </c>
      <c r="AL27" s="72">
        <f t="shared" si="21"/>
        <v>43402.872140736385</v>
      </c>
      <c r="AM27" s="72">
        <f t="shared" si="21"/>
        <v>43260.150707533743</v>
      </c>
      <c r="AN27" s="72">
        <f t="shared" si="21"/>
        <v>142.72143320263785</v>
      </c>
    </row>
    <row r="28" spans="1:63" x14ac:dyDescent="0.2">
      <c r="A28" s="83" t="s">
        <v>93</v>
      </c>
      <c r="B28" s="71">
        <v>12.5</v>
      </c>
      <c r="C28" s="71" t="s">
        <v>1</v>
      </c>
      <c r="D28" s="71" t="s">
        <v>90</v>
      </c>
      <c r="E28" s="71">
        <v>1</v>
      </c>
      <c r="F28" s="72">
        <f t="shared" si="15"/>
        <v>3175.18</v>
      </c>
      <c r="G28" s="72">
        <f t="shared" ref="G28:J28" si="22">G69+G112+G155+G198+G241</f>
        <v>0</v>
      </c>
      <c r="H28" s="72">
        <f t="shared" si="22"/>
        <v>3175.18</v>
      </c>
      <c r="I28" s="72">
        <f t="shared" si="22"/>
        <v>13.884305389867711</v>
      </c>
      <c r="J28" s="72">
        <f t="shared" si="22"/>
        <v>13.81799603640094</v>
      </c>
      <c r="K28" s="72">
        <f t="shared" ref="K28:AN28" si="23">K69+K112+K155+K198+K241</f>
        <v>6070.0135151497361</v>
      </c>
      <c r="L28" s="72">
        <f t="shared" si="23"/>
        <v>6041.0611981587663</v>
      </c>
      <c r="M28" s="72">
        <f t="shared" si="23"/>
        <v>159.22442263294613</v>
      </c>
      <c r="N28" s="72">
        <f t="shared" si="23"/>
        <v>158.46701859592699</v>
      </c>
      <c r="O28" s="72">
        <f t="shared" si="23"/>
        <v>465.56751264795139</v>
      </c>
      <c r="P28" s="72">
        <f t="shared" si="23"/>
        <v>463.37160819665962</v>
      </c>
      <c r="Q28" s="72">
        <f t="shared" si="23"/>
        <v>1207.9345689184909</v>
      </c>
      <c r="R28" s="72">
        <f t="shared" si="23"/>
        <v>1202.1656551668821</v>
      </c>
      <c r="S28" s="72">
        <f t="shared" si="23"/>
        <v>5.7689137516088493</v>
      </c>
      <c r="T28" s="72">
        <f t="shared" si="23"/>
        <v>518547.58719419572</v>
      </c>
      <c r="U28" s="72">
        <f t="shared" si="23"/>
        <v>516074.22589740815</v>
      </c>
      <c r="V28" s="72">
        <f t="shared" si="23"/>
        <v>2473.3612967875524</v>
      </c>
      <c r="W28" s="72">
        <f t="shared" si="23"/>
        <v>13154.592152649488</v>
      </c>
      <c r="X28" s="72">
        <f t="shared" si="23"/>
        <v>13092.013080124329</v>
      </c>
      <c r="Y28" s="72">
        <f t="shared" si="23"/>
        <v>62.579072525155652</v>
      </c>
      <c r="Z28" s="72">
        <f t="shared" si="23"/>
        <v>35526.849443252024</v>
      </c>
      <c r="AA28" s="72">
        <f t="shared" si="23"/>
        <v>35359.196442614339</v>
      </c>
      <c r="AB28" s="72">
        <f t="shared" si="23"/>
        <v>167.65300063768836</v>
      </c>
      <c r="AC28" s="72">
        <f t="shared" si="23"/>
        <v>2012.4618110369533</v>
      </c>
      <c r="AD28" s="72">
        <f t="shared" si="23"/>
        <v>2005.9737057641587</v>
      </c>
      <c r="AE28" s="72">
        <f t="shared" si="23"/>
        <v>6.4881052727944848</v>
      </c>
      <c r="AF28" s="72">
        <f t="shared" si="23"/>
        <v>850383.53202064498</v>
      </c>
      <c r="AG28" s="72">
        <f t="shared" si="23"/>
        <v>847646.18997840933</v>
      </c>
      <c r="AH28" s="72">
        <f t="shared" si="23"/>
        <v>2737.3420422357449</v>
      </c>
      <c r="AI28" s="72">
        <f t="shared" si="23"/>
        <v>21006.067842553242</v>
      </c>
      <c r="AJ28" s="72">
        <f t="shared" si="23"/>
        <v>20938.666393582873</v>
      </c>
      <c r="AK28" s="72">
        <f t="shared" si="23"/>
        <v>67.401448970373622</v>
      </c>
      <c r="AL28" s="72">
        <f t="shared" si="23"/>
        <v>53810.178389954533</v>
      </c>
      <c r="AM28" s="72">
        <f t="shared" si="23"/>
        <v>53639.169433649622</v>
      </c>
      <c r="AN28" s="72">
        <f t="shared" si="23"/>
        <v>171.00895630491232</v>
      </c>
    </row>
    <row r="29" spans="1:63" x14ac:dyDescent="0.2">
      <c r="A29" s="83" t="s">
        <v>94</v>
      </c>
      <c r="B29" s="71">
        <v>17.5</v>
      </c>
      <c r="C29" s="71" t="s">
        <v>1</v>
      </c>
      <c r="D29" s="71" t="s">
        <v>90</v>
      </c>
      <c r="E29" s="71">
        <v>1</v>
      </c>
      <c r="F29" s="72">
        <f t="shared" si="15"/>
        <v>3679.74</v>
      </c>
      <c r="G29" s="72">
        <f t="shared" ref="G29" si="24">G70+G113+G156+G199+G242</f>
        <v>0</v>
      </c>
      <c r="H29" s="72">
        <f t="shared" si="15"/>
        <v>3679.74</v>
      </c>
      <c r="I29" s="72">
        <f t="shared" si="15"/>
        <v>25.069471939307284</v>
      </c>
      <c r="J29" s="72">
        <f t="shared" si="15"/>
        <v>24.950172971479155</v>
      </c>
      <c r="K29" s="72">
        <f t="shared" ref="K29:AN29" si="25">K70+K113+K156+K199+K242</f>
        <v>10954.864682341151</v>
      </c>
      <c r="L29" s="72">
        <f t="shared" si="25"/>
        <v>10902.836236684745</v>
      </c>
      <c r="M29" s="72">
        <f t="shared" si="25"/>
        <v>287.07670187274448</v>
      </c>
      <c r="N29" s="72">
        <f t="shared" si="25"/>
        <v>285.71894844313215</v>
      </c>
      <c r="O29" s="72">
        <f t="shared" si="25"/>
        <v>836.82115616786018</v>
      </c>
      <c r="P29" s="72">
        <f t="shared" si="25"/>
        <v>832.91478713341417</v>
      </c>
      <c r="Q29" s="72">
        <f t="shared" si="25"/>
        <v>2030.6272270838899</v>
      </c>
      <c r="R29" s="72">
        <f t="shared" si="25"/>
        <v>2020.9640106898116</v>
      </c>
      <c r="S29" s="72">
        <f t="shared" si="25"/>
        <v>9.6632163940783471</v>
      </c>
      <c r="T29" s="72">
        <f t="shared" si="25"/>
        <v>870124.39069951675</v>
      </c>
      <c r="U29" s="72">
        <f t="shared" si="25"/>
        <v>865991.78548346122</v>
      </c>
      <c r="V29" s="72">
        <f t="shared" si="25"/>
        <v>4132.6052160554536</v>
      </c>
      <c r="W29" s="72">
        <f t="shared" si="25"/>
        <v>21995.535058809135</v>
      </c>
      <c r="X29" s="72">
        <f t="shared" si="25"/>
        <v>21891.491856574041</v>
      </c>
      <c r="Y29" s="72">
        <f t="shared" si="25"/>
        <v>104.04320223509262</v>
      </c>
      <c r="Z29" s="72">
        <f t="shared" si="25"/>
        <v>58847.718735241986</v>
      </c>
      <c r="AA29" s="72">
        <f t="shared" si="25"/>
        <v>58572.773450578767</v>
      </c>
      <c r="AB29" s="72">
        <f t="shared" si="25"/>
        <v>274.94528466321844</v>
      </c>
      <c r="AC29" s="72">
        <f t="shared" si="25"/>
        <v>2891.5688885389986</v>
      </c>
      <c r="AD29" s="72">
        <f t="shared" si="25"/>
        <v>2882.2417473710148</v>
      </c>
      <c r="AE29" s="72">
        <f t="shared" si="25"/>
        <v>9.3271411679837684</v>
      </c>
      <c r="AF29" s="72">
        <f t="shared" si="25"/>
        <v>1221339.3289575295</v>
      </c>
      <c r="AG29" s="72">
        <f t="shared" si="25"/>
        <v>1217409.1577065254</v>
      </c>
      <c r="AH29" s="72">
        <f t="shared" si="25"/>
        <v>3930.1712510040525</v>
      </c>
      <c r="AI29" s="72">
        <f t="shared" si="25"/>
        <v>30143.107760263367</v>
      </c>
      <c r="AJ29" s="72">
        <f t="shared" si="25"/>
        <v>30046.586134596138</v>
      </c>
      <c r="AK29" s="72">
        <f t="shared" si="25"/>
        <v>96.521625667228818</v>
      </c>
      <c r="AL29" s="72">
        <f t="shared" si="25"/>
        <v>77015.755588295855</v>
      </c>
      <c r="AM29" s="72">
        <f t="shared" si="25"/>
        <v>76772.762166871587</v>
      </c>
      <c r="AN29" s="72">
        <f t="shared" si="25"/>
        <v>242.99342142426849</v>
      </c>
    </row>
    <row r="30" spans="1:63" x14ac:dyDescent="0.2">
      <c r="A30" s="83" t="s">
        <v>95</v>
      </c>
      <c r="B30" s="71">
        <v>22.5</v>
      </c>
      <c r="C30" s="71" t="s">
        <v>1</v>
      </c>
      <c r="D30" s="71" t="s">
        <v>90</v>
      </c>
      <c r="E30" s="71">
        <v>1</v>
      </c>
      <c r="F30" s="72">
        <f t="shared" si="15"/>
        <v>4443.92</v>
      </c>
      <c r="G30" s="72">
        <f t="shared" ref="G30" si="26">G71+G114+G157+G200+G243</f>
        <v>0</v>
      </c>
      <c r="H30" s="72">
        <f t="shared" si="15"/>
        <v>4443.92</v>
      </c>
      <c r="I30" s="72">
        <f t="shared" si="15"/>
        <v>41.030861611850604</v>
      </c>
      <c r="J30" s="72">
        <f t="shared" si="15"/>
        <v>40.837640189905009</v>
      </c>
      <c r="K30" s="72">
        <f t="shared" ref="K30:AN30" si="27">K71+K114+K157+K200+K243</f>
        <v>17921.606175912631</v>
      </c>
      <c r="L30" s="72">
        <f t="shared" si="27"/>
        <v>17837.431760479183</v>
      </c>
      <c r="M30" s="72">
        <f t="shared" si="27"/>
        <v>469.19798655576898</v>
      </c>
      <c r="N30" s="72">
        <f t="shared" si="27"/>
        <v>467.00644968364929</v>
      </c>
      <c r="O30" s="72">
        <f t="shared" si="27"/>
        <v>1363.6687287314264</v>
      </c>
      <c r="P30" s="72">
        <f t="shared" si="27"/>
        <v>1357.4093184491653</v>
      </c>
      <c r="Q30" s="72">
        <f t="shared" si="27"/>
        <v>3159.3763441124961</v>
      </c>
      <c r="R30" s="72">
        <f t="shared" si="27"/>
        <v>3144.4982946226855</v>
      </c>
      <c r="S30" s="72">
        <f t="shared" si="27"/>
        <v>14.878049489809996</v>
      </c>
      <c r="T30" s="72">
        <f t="shared" si="27"/>
        <v>1351799.7268563188</v>
      </c>
      <c r="U30" s="72">
        <f t="shared" si="27"/>
        <v>1345450.3984175397</v>
      </c>
      <c r="V30" s="72">
        <f t="shared" si="27"/>
        <v>6349.3284387787717</v>
      </c>
      <c r="W30" s="72">
        <f t="shared" si="27"/>
        <v>34073.753520841725</v>
      </c>
      <c r="X30" s="72">
        <f t="shared" si="27"/>
        <v>33914.572353564989</v>
      </c>
      <c r="Y30" s="72">
        <f t="shared" si="27"/>
        <v>159.18116727672987</v>
      </c>
      <c r="Z30" s="72">
        <f t="shared" si="27"/>
        <v>90461.153813794735</v>
      </c>
      <c r="AA30" s="72">
        <f t="shared" si="27"/>
        <v>90045.415731925677</v>
      </c>
      <c r="AB30" s="72">
        <f t="shared" si="27"/>
        <v>415.73808186905535</v>
      </c>
      <c r="AC30" s="72">
        <f t="shared" si="27"/>
        <v>4050.9175502081716</v>
      </c>
      <c r="AD30" s="72">
        <f t="shared" si="27"/>
        <v>4037.9032738891037</v>
      </c>
      <c r="AE30" s="72">
        <f t="shared" si="27"/>
        <v>13.014276319068244</v>
      </c>
      <c r="AF30" s="72">
        <f t="shared" si="27"/>
        <v>1710317.3688305663</v>
      </c>
      <c r="AG30" s="72">
        <f t="shared" si="27"/>
        <v>1704840.1230886558</v>
      </c>
      <c r="AH30" s="72">
        <f t="shared" si="27"/>
        <v>5477.2457419104176</v>
      </c>
      <c r="AI30" s="72">
        <f t="shared" si="27"/>
        <v>42175.516683828733</v>
      </c>
      <c r="AJ30" s="72">
        <f t="shared" si="27"/>
        <v>42041.33144943451</v>
      </c>
      <c r="AK30" s="72">
        <f t="shared" si="27"/>
        <v>134.18523439422643</v>
      </c>
      <c r="AL30" s="72">
        <f t="shared" si="27"/>
        <v>107487.09550056609</v>
      </c>
      <c r="AM30" s="72">
        <f t="shared" si="27"/>
        <v>107151.77288795231</v>
      </c>
      <c r="AN30" s="72">
        <f t="shared" si="27"/>
        <v>335.32261261379972</v>
      </c>
    </row>
    <row r="31" spans="1:63" x14ac:dyDescent="0.2">
      <c r="A31" s="83" t="s">
        <v>96</v>
      </c>
      <c r="B31" s="71">
        <v>27.5</v>
      </c>
      <c r="C31" s="71" t="s">
        <v>1</v>
      </c>
      <c r="D31" s="71" t="s">
        <v>90</v>
      </c>
      <c r="E31" s="71">
        <v>1</v>
      </c>
      <c r="F31" s="72">
        <f t="shared" si="15"/>
        <v>4384.26</v>
      </c>
      <c r="G31" s="72">
        <f t="shared" ref="G31" si="28">G72+G115+G158+G201+G244</f>
        <v>0</v>
      </c>
      <c r="H31" s="72">
        <f t="shared" si="15"/>
        <v>4384.26</v>
      </c>
      <c r="I31" s="72">
        <f t="shared" si="15"/>
        <v>63.427752291844719</v>
      </c>
      <c r="J31" s="72">
        <f t="shared" si="15"/>
        <v>63.131318552813234</v>
      </c>
      <c r="K31" s="72">
        <f t="shared" ref="K31:AN31" si="29">K72+K115+K158+K201+K244</f>
        <v>27677.169059057498</v>
      </c>
      <c r="L31" s="72">
        <f t="shared" si="29"/>
        <v>27548.339602712709</v>
      </c>
      <c r="M31" s="72">
        <f t="shared" si="29"/>
        <v>723.11786136697788</v>
      </c>
      <c r="N31" s="72">
        <f t="shared" si="29"/>
        <v>719.78056152313093</v>
      </c>
      <c r="O31" s="72">
        <f t="shared" si="29"/>
        <v>2088.2988954045236</v>
      </c>
      <c r="P31" s="72">
        <f t="shared" si="29"/>
        <v>2078.9162451633988</v>
      </c>
      <c r="Q31" s="72">
        <f t="shared" si="29"/>
        <v>4503.3704127209749</v>
      </c>
      <c r="R31" s="72">
        <f t="shared" si="29"/>
        <v>4482.32361724974</v>
      </c>
      <c r="S31" s="72">
        <f t="shared" si="29"/>
        <v>21.046795471235441</v>
      </c>
      <c r="T31" s="72">
        <f t="shared" si="29"/>
        <v>1921605.974614138</v>
      </c>
      <c r="U31" s="72">
        <f t="shared" si="29"/>
        <v>1912661.0157752528</v>
      </c>
      <c r="V31" s="72">
        <f t="shared" si="29"/>
        <v>8944.958838885228</v>
      </c>
      <c r="W31" s="72">
        <f t="shared" si="29"/>
        <v>48178.560623678452</v>
      </c>
      <c r="X31" s="72">
        <f t="shared" si="29"/>
        <v>47956.141101965106</v>
      </c>
      <c r="Y31" s="72">
        <f t="shared" si="29"/>
        <v>222.4195217133456</v>
      </c>
      <c r="Z31" s="72">
        <f t="shared" si="29"/>
        <v>126062.75842937909</v>
      </c>
      <c r="AA31" s="72">
        <f t="shared" si="29"/>
        <v>125495.17460245267</v>
      </c>
      <c r="AB31" s="72">
        <f t="shared" si="29"/>
        <v>567.5838269264259</v>
      </c>
      <c r="AC31" s="72">
        <f t="shared" si="29"/>
        <v>4973.4761260129262</v>
      </c>
      <c r="AD31" s="72">
        <f t="shared" si="29"/>
        <v>4957.5126027980969</v>
      </c>
      <c r="AE31" s="72">
        <f t="shared" si="29"/>
        <v>15.963523214830559</v>
      </c>
      <c r="AF31" s="72">
        <f t="shared" si="29"/>
        <v>2097947.8937299671</v>
      </c>
      <c r="AG31" s="72">
        <f t="shared" si="29"/>
        <v>2091246.823641811</v>
      </c>
      <c r="AH31" s="72">
        <f t="shared" si="29"/>
        <v>6701.0700881563534</v>
      </c>
      <c r="AI31" s="72">
        <f t="shared" si="29"/>
        <v>51639.549563838838</v>
      </c>
      <c r="AJ31" s="72">
        <f t="shared" si="29"/>
        <v>51476.255999727036</v>
      </c>
      <c r="AK31" s="72">
        <f t="shared" si="29"/>
        <v>163.29356411181197</v>
      </c>
      <c r="AL31" s="72">
        <f t="shared" si="29"/>
        <v>130892.64480066829</v>
      </c>
      <c r="AM31" s="72">
        <f t="shared" si="29"/>
        <v>130491.06575604196</v>
      </c>
      <c r="AN31" s="72">
        <f t="shared" si="29"/>
        <v>401.57904462631996</v>
      </c>
    </row>
    <row r="32" spans="1:63" x14ac:dyDescent="0.2">
      <c r="A32" s="83" t="s">
        <v>97</v>
      </c>
      <c r="B32" s="71">
        <v>32.5</v>
      </c>
      <c r="C32" s="71" t="s">
        <v>1</v>
      </c>
      <c r="D32" s="71" t="s">
        <v>90</v>
      </c>
      <c r="E32" s="71">
        <v>1</v>
      </c>
      <c r="F32" s="72">
        <f t="shared" si="15"/>
        <v>3661.9599999999996</v>
      </c>
      <c r="G32" s="72">
        <f t="shared" ref="G32" si="30">G73+G116+G159+G202+G245</f>
        <v>0</v>
      </c>
      <c r="H32" s="72">
        <f t="shared" si="15"/>
        <v>3661.9599999999996</v>
      </c>
      <c r="I32" s="72">
        <f t="shared" si="15"/>
        <v>70.987407559018095</v>
      </c>
      <c r="J32" s="72">
        <f t="shared" si="15"/>
        <v>70.656832064820151</v>
      </c>
      <c r="K32" s="72">
        <f t="shared" ref="K32:AN32" si="31">K73+K116+K159+K202+K245</f>
        <v>30947.183245330642</v>
      </c>
      <c r="L32" s="72">
        <f t="shared" si="31"/>
        <v>30803.842440930937</v>
      </c>
      <c r="M32" s="72">
        <f t="shared" si="31"/>
        <v>806.98028784188784</v>
      </c>
      <c r="N32" s="72">
        <f t="shared" si="31"/>
        <v>803.28486106518085</v>
      </c>
      <c r="O32" s="72">
        <f t="shared" si="31"/>
        <v>2316.490281628242</v>
      </c>
      <c r="P32" s="72">
        <f t="shared" si="31"/>
        <v>2306.2558217407632</v>
      </c>
      <c r="Q32" s="72">
        <f t="shared" si="31"/>
        <v>4756.1563064542124</v>
      </c>
      <c r="R32" s="72">
        <f t="shared" si="31"/>
        <v>4734.0077483429495</v>
      </c>
      <c r="S32" s="72">
        <f t="shared" si="31"/>
        <v>22.14855811126273</v>
      </c>
      <c r="T32" s="72">
        <f t="shared" si="31"/>
        <v>2024875.2045233981</v>
      </c>
      <c r="U32" s="72">
        <f t="shared" si="31"/>
        <v>2015495.7837744176</v>
      </c>
      <c r="V32" s="72">
        <f t="shared" si="31"/>
        <v>9379.4207489807013</v>
      </c>
      <c r="W32" s="72">
        <f t="shared" si="31"/>
        <v>50541.812193542421</v>
      </c>
      <c r="X32" s="72">
        <f t="shared" si="31"/>
        <v>50310.263818880274</v>
      </c>
      <c r="Y32" s="72">
        <f t="shared" si="31"/>
        <v>231.54837466213985</v>
      </c>
      <c r="Z32" s="72">
        <f t="shared" si="31"/>
        <v>130637.02348265813</v>
      </c>
      <c r="AA32" s="72">
        <f t="shared" si="31"/>
        <v>130058.10998576415</v>
      </c>
      <c r="AB32" s="72">
        <f t="shared" si="31"/>
        <v>578.91349689397975</v>
      </c>
      <c r="AC32" s="72">
        <f t="shared" si="31"/>
        <v>4787.5909640950767</v>
      </c>
      <c r="AD32" s="72">
        <f t="shared" si="31"/>
        <v>4772.2531832596842</v>
      </c>
      <c r="AE32" s="72">
        <f t="shared" si="31"/>
        <v>15.33778083539255</v>
      </c>
      <c r="AF32" s="72">
        <f t="shared" si="31"/>
        <v>2017829.1115418258</v>
      </c>
      <c r="AG32" s="72">
        <f t="shared" si="31"/>
        <v>2011406.6054590372</v>
      </c>
      <c r="AH32" s="72">
        <f t="shared" si="31"/>
        <v>6422.5060827884299</v>
      </c>
      <c r="AI32" s="72">
        <f t="shared" si="31"/>
        <v>49581.638065194675</v>
      </c>
      <c r="AJ32" s="72">
        <f t="shared" si="31"/>
        <v>49425.926600747975</v>
      </c>
      <c r="AK32" s="72">
        <f t="shared" si="31"/>
        <v>155.71146444671467</v>
      </c>
      <c r="AL32" s="72">
        <f t="shared" si="31"/>
        <v>125035.14331052532</v>
      </c>
      <c r="AM32" s="72">
        <f t="shared" si="31"/>
        <v>124658.01598389386</v>
      </c>
      <c r="AN32" s="72">
        <f t="shared" si="31"/>
        <v>377.12732663146744</v>
      </c>
    </row>
    <row r="33" spans="1:63" x14ac:dyDescent="0.2">
      <c r="A33" s="83" t="s">
        <v>98</v>
      </c>
      <c r="B33" s="71">
        <v>37.5</v>
      </c>
      <c r="C33" s="71" t="s">
        <v>1</v>
      </c>
      <c r="D33" s="71" t="s">
        <v>90</v>
      </c>
      <c r="E33" s="71">
        <v>1</v>
      </c>
      <c r="F33" s="72">
        <f t="shared" si="15"/>
        <v>3664</v>
      </c>
      <c r="G33" s="72">
        <f t="shared" ref="G33" si="32">G74+G117+G160+G203+G246</f>
        <v>0</v>
      </c>
      <c r="H33" s="72">
        <f t="shared" si="15"/>
        <v>3664</v>
      </c>
      <c r="I33" s="72">
        <f t="shared" si="15"/>
        <v>106.35497282709797</v>
      </c>
      <c r="J33" s="72">
        <f t="shared" si="15"/>
        <v>105.87402608338192</v>
      </c>
      <c r="K33" s="72">
        <f t="shared" ref="K33:AN33" si="33">K74+K117+K160+K203+K246</f>
        <v>46277.65999310866</v>
      </c>
      <c r="L33" s="72">
        <f t="shared" si="33"/>
        <v>46070.14374315404</v>
      </c>
      <c r="M33" s="72">
        <f t="shared" si="33"/>
        <v>1201.9366234194747</v>
      </c>
      <c r="N33" s="72">
        <f t="shared" si="33"/>
        <v>1196.6421417360498</v>
      </c>
      <c r="O33" s="72">
        <f t="shared" si="33"/>
        <v>3408.2186302771356</v>
      </c>
      <c r="P33" s="72">
        <f t="shared" si="33"/>
        <v>3394.026066244669</v>
      </c>
      <c r="Q33" s="72">
        <f t="shared" si="33"/>
        <v>6487.6533424529762</v>
      </c>
      <c r="R33" s="72">
        <f t="shared" si="33"/>
        <v>6458.3155910862952</v>
      </c>
      <c r="S33" s="72">
        <f t="shared" si="33"/>
        <v>29.337751366680379</v>
      </c>
      <c r="T33" s="72">
        <f t="shared" si="33"/>
        <v>2750354.1735671703</v>
      </c>
      <c r="U33" s="72">
        <f t="shared" si="33"/>
        <v>2738019.7334443228</v>
      </c>
      <c r="V33" s="72">
        <f t="shared" si="33"/>
        <v>12334.44012284762</v>
      </c>
      <c r="W33" s="72">
        <f t="shared" si="33"/>
        <v>68078.05848617389</v>
      </c>
      <c r="X33" s="72">
        <f t="shared" si="33"/>
        <v>67777.94991019342</v>
      </c>
      <c r="Y33" s="72">
        <f t="shared" si="33"/>
        <v>300.10857598046277</v>
      </c>
      <c r="Z33" s="72">
        <f t="shared" si="33"/>
        <v>171951.45986428438</v>
      </c>
      <c r="AA33" s="72">
        <f t="shared" si="33"/>
        <v>171231.54280946433</v>
      </c>
      <c r="AB33" s="72">
        <f t="shared" si="33"/>
        <v>719.91705482004545</v>
      </c>
      <c r="AC33" s="72">
        <f t="shared" si="33"/>
        <v>5799.0930913759812</v>
      </c>
      <c r="AD33" s="72">
        <f t="shared" si="33"/>
        <v>5781.2520569013523</v>
      </c>
      <c r="AE33" s="72">
        <f t="shared" si="33"/>
        <v>17.841034474627236</v>
      </c>
      <c r="AF33" s="72">
        <f t="shared" si="33"/>
        <v>2439990.3070697477</v>
      </c>
      <c r="AG33" s="72">
        <f t="shared" si="33"/>
        <v>2432559.5490118037</v>
      </c>
      <c r="AH33" s="72">
        <f t="shared" si="33"/>
        <v>7430.7580579441274</v>
      </c>
      <c r="AI33" s="72">
        <f t="shared" si="33"/>
        <v>59746.999441863161</v>
      </c>
      <c r="AJ33" s="72">
        <f t="shared" si="33"/>
        <v>59568.821773817224</v>
      </c>
      <c r="AK33" s="72">
        <f t="shared" si="33"/>
        <v>178.17766804593884</v>
      </c>
      <c r="AL33" s="72">
        <f t="shared" si="33"/>
        <v>149141.18293436232</v>
      </c>
      <c r="AM33" s="72">
        <f t="shared" si="33"/>
        <v>148723.73926427503</v>
      </c>
      <c r="AN33" s="72">
        <f t="shared" si="33"/>
        <v>417.44367008726658</v>
      </c>
    </row>
    <row r="34" spans="1:63" x14ac:dyDescent="0.2">
      <c r="A34" s="83" t="s">
        <v>99</v>
      </c>
      <c r="B34" s="71">
        <v>42.5</v>
      </c>
      <c r="C34" s="71" t="s">
        <v>1</v>
      </c>
      <c r="D34" s="71" t="s">
        <v>90</v>
      </c>
      <c r="E34" s="71">
        <v>1</v>
      </c>
      <c r="F34" s="72">
        <f t="shared" si="15"/>
        <v>4009.8599999999997</v>
      </c>
      <c r="G34" s="72">
        <f t="shared" ref="G34" si="34">G75+G118+G161+G204+G247</f>
        <v>0</v>
      </c>
      <c r="H34" s="72">
        <f t="shared" si="15"/>
        <v>4009.8599999999997</v>
      </c>
      <c r="I34" s="72">
        <f t="shared" si="15"/>
        <v>151.63657997731625</v>
      </c>
      <c r="J34" s="72">
        <f t="shared" si="15"/>
        <v>150.96399340930034</v>
      </c>
      <c r="K34" s="72">
        <f t="shared" ref="K34:AN34" si="35">K75+K118+K161+K204+K247</f>
        <v>65863.89763517605</v>
      </c>
      <c r="L34" s="72">
        <f t="shared" si="35"/>
        <v>65575.058259856596</v>
      </c>
      <c r="M34" s="72">
        <f t="shared" si="35"/>
        <v>1704.309376720106</v>
      </c>
      <c r="N34" s="72">
        <f t="shared" si="35"/>
        <v>1697.0129617617279</v>
      </c>
      <c r="O34" s="72">
        <f t="shared" si="35"/>
        <v>4778.499223364106</v>
      </c>
      <c r="P34" s="72">
        <f t="shared" si="35"/>
        <v>4759.5396321330763</v>
      </c>
      <c r="Q34" s="72">
        <f t="shared" si="35"/>
        <v>8643.2850587070243</v>
      </c>
      <c r="R34" s="72">
        <f t="shared" si="35"/>
        <v>8604.9476243301197</v>
      </c>
      <c r="S34" s="72">
        <f t="shared" si="35"/>
        <v>38.337434376905549</v>
      </c>
      <c r="T34" s="72">
        <f t="shared" si="35"/>
        <v>3651034.2392635797</v>
      </c>
      <c r="U34" s="72">
        <f t="shared" si="35"/>
        <v>3635020.3251801436</v>
      </c>
      <c r="V34" s="72">
        <f t="shared" si="35"/>
        <v>16013.914083436364</v>
      </c>
      <c r="W34" s="72">
        <f t="shared" si="35"/>
        <v>89730.485900820262</v>
      </c>
      <c r="X34" s="72">
        <f t="shared" si="35"/>
        <v>89345.909850345721</v>
      </c>
      <c r="Y34" s="72">
        <f t="shared" si="35"/>
        <v>384.5760504745449</v>
      </c>
      <c r="Z34" s="72">
        <f t="shared" si="35"/>
        <v>222226.84313593918</v>
      </c>
      <c r="AA34" s="72">
        <f t="shared" si="35"/>
        <v>221337.98561578081</v>
      </c>
      <c r="AB34" s="72">
        <f t="shared" si="35"/>
        <v>888.85752015837716</v>
      </c>
      <c r="AC34" s="72">
        <f t="shared" si="35"/>
        <v>7190.1242804930489</v>
      </c>
      <c r="AD34" s="72">
        <f t="shared" si="35"/>
        <v>7168.6264247670051</v>
      </c>
      <c r="AE34" s="72">
        <f t="shared" si="35"/>
        <v>21.497855726044122</v>
      </c>
      <c r="AF34" s="72">
        <f t="shared" si="35"/>
        <v>3020523.1830891878</v>
      </c>
      <c r="AG34" s="72">
        <f t="shared" si="35"/>
        <v>3011615.0849672775</v>
      </c>
      <c r="AH34" s="72">
        <f t="shared" si="35"/>
        <v>8908.0981219109381</v>
      </c>
      <c r="AI34" s="72">
        <f t="shared" si="35"/>
        <v>73726.30549633209</v>
      </c>
      <c r="AJ34" s="72">
        <f t="shared" si="35"/>
        <v>73514.945770441016</v>
      </c>
      <c r="AK34" s="72">
        <f t="shared" si="35"/>
        <v>211.35972589106314</v>
      </c>
      <c r="AL34" s="72">
        <f t="shared" si="35"/>
        <v>182333.14194400201</v>
      </c>
      <c r="AM34" s="72">
        <f t="shared" si="35"/>
        <v>181853.4517650191</v>
      </c>
      <c r="AN34" s="72">
        <f t="shared" si="35"/>
        <v>479.69017898293896</v>
      </c>
    </row>
    <row r="35" spans="1:63" x14ac:dyDescent="0.2">
      <c r="A35" s="83" t="s">
        <v>100</v>
      </c>
      <c r="B35" s="71">
        <v>47.5</v>
      </c>
      <c r="C35" s="71" t="s">
        <v>1</v>
      </c>
      <c r="D35" s="71" t="s">
        <v>90</v>
      </c>
      <c r="E35" s="71">
        <v>1</v>
      </c>
      <c r="F35" s="72">
        <f t="shared" si="15"/>
        <v>4117.8200000000006</v>
      </c>
      <c r="G35" s="72">
        <f t="shared" ref="G35" si="36">G76+G119+G162+G205+G248</f>
        <v>0</v>
      </c>
      <c r="H35" s="72">
        <f t="shared" si="15"/>
        <v>4117.8200000000006</v>
      </c>
      <c r="I35" s="72">
        <f t="shared" si="15"/>
        <v>237.25944305135585</v>
      </c>
      <c r="J35" s="72">
        <f t="shared" si="15"/>
        <v>236.21812720625937</v>
      </c>
      <c r="K35" s="72">
        <f t="shared" ref="K35:AN35" si="37">K76+K119+K162+K205+K248</f>
        <v>102652.33246145908</v>
      </c>
      <c r="L35" s="72">
        <f t="shared" si="37"/>
        <v>102209.67741222892</v>
      </c>
      <c r="M35" s="72">
        <f t="shared" si="37"/>
        <v>2634.7327063379116</v>
      </c>
      <c r="N35" s="72">
        <f t="shared" si="37"/>
        <v>2623.7885070916013</v>
      </c>
      <c r="O35" s="72">
        <f t="shared" si="37"/>
        <v>7208.4561256890165</v>
      </c>
      <c r="P35" s="72">
        <f t="shared" si="37"/>
        <v>7181.8677424462921</v>
      </c>
      <c r="Q35" s="72">
        <f t="shared" si="37"/>
        <v>12100.231595619149</v>
      </c>
      <c r="R35" s="72">
        <f t="shared" si="37"/>
        <v>12047.124487519226</v>
      </c>
      <c r="S35" s="72">
        <f t="shared" si="37"/>
        <v>53.107108099919969</v>
      </c>
      <c r="T35" s="72">
        <f t="shared" si="37"/>
        <v>5074739.999488594</v>
      </c>
      <c r="U35" s="72">
        <f t="shared" si="37"/>
        <v>5052850.4191941684</v>
      </c>
      <c r="V35" s="72">
        <f t="shared" si="37"/>
        <v>21889.580294425425</v>
      </c>
      <c r="W35" s="72">
        <f t="shared" si="37"/>
        <v>122959.66883052289</v>
      </c>
      <c r="X35" s="72">
        <f t="shared" si="37"/>
        <v>122447.91058143471</v>
      </c>
      <c r="Y35" s="72">
        <f t="shared" si="37"/>
        <v>511.75824908816685</v>
      </c>
      <c r="Z35" s="72">
        <f t="shared" si="37"/>
        <v>292832.09973528143</v>
      </c>
      <c r="AA35" s="72">
        <f t="shared" si="37"/>
        <v>291735.72856484988</v>
      </c>
      <c r="AB35" s="72">
        <f t="shared" si="37"/>
        <v>1096.3711704315247</v>
      </c>
      <c r="AC35" s="72">
        <f t="shared" si="37"/>
        <v>9037.6542383688866</v>
      </c>
      <c r="AD35" s="72">
        <f t="shared" si="37"/>
        <v>9011.0016199679667</v>
      </c>
      <c r="AE35" s="72">
        <f t="shared" si="37"/>
        <v>26.652618400918755</v>
      </c>
      <c r="AF35" s="72">
        <f t="shared" si="37"/>
        <v>3783407.5170322941</v>
      </c>
      <c r="AG35" s="72">
        <f t="shared" si="37"/>
        <v>3772484.9187665824</v>
      </c>
      <c r="AH35" s="72">
        <f t="shared" si="37"/>
        <v>10922.598265711858</v>
      </c>
      <c r="AI35" s="72">
        <f t="shared" si="37"/>
        <v>91695.468075462704</v>
      </c>
      <c r="AJ35" s="72">
        <f t="shared" si="37"/>
        <v>91442.161990718392</v>
      </c>
      <c r="AK35" s="72">
        <f t="shared" si="37"/>
        <v>253.30608474431938</v>
      </c>
      <c r="AL35" s="72">
        <f t="shared" si="37"/>
        <v>222202.79894423118</v>
      </c>
      <c r="AM35" s="72">
        <f t="shared" si="37"/>
        <v>221666.23331675422</v>
      </c>
      <c r="AN35" s="72">
        <f t="shared" si="37"/>
        <v>536.56562747695716</v>
      </c>
    </row>
    <row r="36" spans="1:63" x14ac:dyDescent="0.2">
      <c r="A36" s="83" t="s">
        <v>101</v>
      </c>
      <c r="B36" s="71">
        <v>52.5</v>
      </c>
      <c r="C36" s="71" t="s">
        <v>1</v>
      </c>
      <c r="D36" s="71" t="s">
        <v>90</v>
      </c>
      <c r="E36" s="71">
        <v>1</v>
      </c>
      <c r="F36" s="72">
        <f t="shared" si="15"/>
        <v>3686.1600000000003</v>
      </c>
      <c r="G36" s="72">
        <f t="shared" ref="G36" si="38">G77+G120+G163+G206+G249</f>
        <v>0</v>
      </c>
      <c r="H36" s="72">
        <f t="shared" si="15"/>
        <v>3686.1600000000003</v>
      </c>
      <c r="I36" s="72">
        <f t="shared" si="15"/>
        <v>282.35037844705761</v>
      </c>
      <c r="J36" s="72">
        <f t="shared" si="15"/>
        <v>281.10477642290391</v>
      </c>
      <c r="K36" s="72">
        <f t="shared" ref="K36:AN36" si="39">K77+K120+K163+K206+K249</f>
        <v>121702.88645939907</v>
      </c>
      <c r="L36" s="72">
        <f t="shared" si="39"/>
        <v>121178.51647040516</v>
      </c>
      <c r="M36" s="72">
        <f t="shared" si="39"/>
        <v>3099.4976995096904</v>
      </c>
      <c r="N36" s="72">
        <f t="shared" si="39"/>
        <v>3086.7964473362117</v>
      </c>
      <c r="O36" s="72">
        <f t="shared" si="39"/>
        <v>8287.0444365622807</v>
      </c>
      <c r="P36" s="72">
        <f t="shared" si="39"/>
        <v>8258.1055161503464</v>
      </c>
      <c r="Q36" s="72">
        <f t="shared" si="39"/>
        <v>13270.467787011707</v>
      </c>
      <c r="R36" s="72">
        <f t="shared" si="39"/>
        <v>13211.924491876483</v>
      </c>
      <c r="S36" s="72">
        <f t="shared" si="39"/>
        <v>58.543295135224753</v>
      </c>
      <c r="T36" s="72">
        <f t="shared" si="39"/>
        <v>5530087.5751529671</v>
      </c>
      <c r="U36" s="72">
        <f t="shared" si="39"/>
        <v>5506250.4005892994</v>
      </c>
      <c r="V36" s="72">
        <f t="shared" si="39"/>
        <v>23837.174563668435</v>
      </c>
      <c r="W36" s="72">
        <f t="shared" si="39"/>
        <v>132310.01347391788</v>
      </c>
      <c r="X36" s="72">
        <f t="shared" si="39"/>
        <v>131766.24315287196</v>
      </c>
      <c r="Y36" s="72">
        <f t="shared" si="39"/>
        <v>543.77032104593127</v>
      </c>
      <c r="Z36" s="72">
        <f t="shared" si="39"/>
        <v>304434.60391268838</v>
      </c>
      <c r="AA36" s="72">
        <f t="shared" si="39"/>
        <v>303346.74090130127</v>
      </c>
      <c r="AB36" s="72">
        <f t="shared" si="39"/>
        <v>1087.8630113870458</v>
      </c>
      <c r="AC36" s="72">
        <f t="shared" si="39"/>
        <v>9280.4740321617282</v>
      </c>
      <c r="AD36" s="72">
        <f t="shared" si="39"/>
        <v>9252.9629715913234</v>
      </c>
      <c r="AE36" s="72">
        <f t="shared" si="39"/>
        <v>27.511060570406698</v>
      </c>
      <c r="AF36" s="72">
        <f t="shared" si="39"/>
        <v>3872032.9203381334</v>
      </c>
      <c r="AG36" s="72">
        <f t="shared" si="39"/>
        <v>3860876.9010468712</v>
      </c>
      <c r="AH36" s="72">
        <f t="shared" si="39"/>
        <v>11156.019291262317</v>
      </c>
      <c r="AI36" s="72">
        <f t="shared" si="39"/>
        <v>93210.994253864104</v>
      </c>
      <c r="AJ36" s="72">
        <f t="shared" si="39"/>
        <v>92957.863672333391</v>
      </c>
      <c r="AK36" s="72">
        <f t="shared" si="39"/>
        <v>253.13058153070415</v>
      </c>
      <c r="AL36" s="72">
        <f t="shared" si="39"/>
        <v>221601.9208892842</v>
      </c>
      <c r="AM36" s="72">
        <f t="shared" si="39"/>
        <v>221100.10253881715</v>
      </c>
      <c r="AN36" s="72">
        <f t="shared" si="39"/>
        <v>501.81835046705964</v>
      </c>
    </row>
    <row r="37" spans="1:63" x14ac:dyDescent="0.2">
      <c r="A37" s="83" t="s">
        <v>102</v>
      </c>
      <c r="B37" s="71">
        <v>57.5</v>
      </c>
      <c r="C37" s="71" t="s">
        <v>1</v>
      </c>
      <c r="D37" s="71" t="s">
        <v>90</v>
      </c>
      <c r="E37" s="71">
        <v>1</v>
      </c>
      <c r="F37" s="72">
        <f t="shared" si="15"/>
        <v>3165.88</v>
      </c>
      <c r="G37" s="72">
        <f t="shared" ref="G37" si="40">G78+G121+G164+G207+G250</f>
        <v>0</v>
      </c>
      <c r="H37" s="72">
        <f t="shared" si="15"/>
        <v>3165.88</v>
      </c>
      <c r="I37" s="72">
        <f t="shared" si="15"/>
        <v>373.23341901284232</v>
      </c>
      <c r="J37" s="72">
        <f t="shared" si="15"/>
        <v>371.58724300930254</v>
      </c>
      <c r="K37" s="72">
        <f t="shared" ref="K37:AN37" si="41">K78+K121+K164+K207+K250</f>
        <v>159578.11300073532</v>
      </c>
      <c r="L37" s="72">
        <f t="shared" si="41"/>
        <v>158899.53368440957</v>
      </c>
      <c r="M37" s="72">
        <f t="shared" si="41"/>
        <v>3997.138535568999</v>
      </c>
      <c r="N37" s="72">
        <f t="shared" si="41"/>
        <v>3981.4150591097696</v>
      </c>
      <c r="O37" s="72">
        <f t="shared" si="41"/>
        <v>10187.039026873183</v>
      </c>
      <c r="P37" s="72">
        <f t="shared" si="41"/>
        <v>10155.851836669162</v>
      </c>
      <c r="Q37" s="72">
        <f t="shared" si="41"/>
        <v>15302.570179526538</v>
      </c>
      <c r="R37" s="72">
        <f t="shared" si="41"/>
        <v>15235.076963381403</v>
      </c>
      <c r="S37" s="72">
        <f t="shared" si="41"/>
        <v>67.493216145135193</v>
      </c>
      <c r="T37" s="72">
        <f t="shared" si="41"/>
        <v>6294696.307980801</v>
      </c>
      <c r="U37" s="72">
        <f t="shared" si="41"/>
        <v>6267908.5320950728</v>
      </c>
      <c r="V37" s="72">
        <f t="shared" si="41"/>
        <v>26787.775885727955</v>
      </c>
      <c r="W37" s="72">
        <f t="shared" si="41"/>
        <v>146807.54273974855</v>
      </c>
      <c r="X37" s="72">
        <f t="shared" si="41"/>
        <v>146226.91911627672</v>
      </c>
      <c r="Y37" s="72">
        <f t="shared" si="41"/>
        <v>580.6236234718217</v>
      </c>
      <c r="Z37" s="72">
        <f t="shared" si="41"/>
        <v>315569.56179138046</v>
      </c>
      <c r="AA37" s="72">
        <f t="shared" si="41"/>
        <v>314558.03997397196</v>
      </c>
      <c r="AB37" s="72">
        <f t="shared" si="41"/>
        <v>1011.5218174084948</v>
      </c>
      <c r="AC37" s="72">
        <f t="shared" si="41"/>
        <v>9821.0091287124415</v>
      </c>
      <c r="AD37" s="72">
        <f t="shared" si="41"/>
        <v>9791.8015714967514</v>
      </c>
      <c r="AE37" s="72">
        <f t="shared" si="41"/>
        <v>29.207557215693441</v>
      </c>
      <c r="AF37" s="72">
        <f t="shared" si="41"/>
        <v>4067879.8337377775</v>
      </c>
      <c r="AG37" s="72">
        <f t="shared" si="41"/>
        <v>4056302.8334111902</v>
      </c>
      <c r="AH37" s="72">
        <f t="shared" si="41"/>
        <v>11577.000326587178</v>
      </c>
      <c r="AI37" s="72">
        <f t="shared" si="41"/>
        <v>96515.50845983719</v>
      </c>
      <c r="AJ37" s="72">
        <f t="shared" si="41"/>
        <v>96264.967261364</v>
      </c>
      <c r="AK37" s="72">
        <f t="shared" si="41"/>
        <v>250.54119847319453</v>
      </c>
      <c r="AL37" s="72">
        <f t="shared" si="41"/>
        <v>220482.60380829219</v>
      </c>
      <c r="AM37" s="72">
        <f t="shared" si="41"/>
        <v>220052.81906835677</v>
      </c>
      <c r="AN37" s="72">
        <f t="shared" si="41"/>
        <v>429.78473993539228</v>
      </c>
    </row>
    <row r="38" spans="1:63" x14ac:dyDescent="0.2">
      <c r="A38" s="83" t="s">
        <v>103</v>
      </c>
      <c r="B38" s="71">
        <v>62.5</v>
      </c>
      <c r="C38" s="71" t="s">
        <v>1</v>
      </c>
      <c r="D38" s="71" t="s">
        <v>90</v>
      </c>
      <c r="E38" s="71">
        <v>1</v>
      </c>
      <c r="F38" s="72">
        <f t="shared" si="15"/>
        <v>2914.4399999999996</v>
      </c>
      <c r="G38" s="72">
        <f t="shared" ref="G38" si="42">G79+G122+G165+G208+G251</f>
        <v>0</v>
      </c>
      <c r="H38" s="72">
        <f t="shared" si="15"/>
        <v>2914.4399999999996</v>
      </c>
      <c r="I38" s="72">
        <f t="shared" si="15"/>
        <v>459.08747782590081</v>
      </c>
      <c r="J38" s="72">
        <f t="shared" si="15"/>
        <v>457.06504586771672</v>
      </c>
      <c r="K38" s="72">
        <f t="shared" ref="K38:AN38" si="43">K79+K122+K165+K208+K251</f>
        <v>194774.97808884861</v>
      </c>
      <c r="L38" s="72">
        <f t="shared" si="43"/>
        <v>193957.83006977552</v>
      </c>
      <c r="M38" s="72">
        <f t="shared" si="43"/>
        <v>4803.0181549003973</v>
      </c>
      <c r="N38" s="72">
        <f t="shared" si="43"/>
        <v>4784.8665593205096</v>
      </c>
      <c r="O38" s="72">
        <f t="shared" si="43"/>
        <v>11718.854971543511</v>
      </c>
      <c r="P38" s="72">
        <f t="shared" si="43"/>
        <v>11687.297940255321</v>
      </c>
      <c r="Q38" s="72">
        <f t="shared" si="43"/>
        <v>16986.236679558329</v>
      </c>
      <c r="R38" s="72">
        <f t="shared" si="43"/>
        <v>16911.406697105518</v>
      </c>
      <c r="S38" s="72">
        <f t="shared" si="43"/>
        <v>74.829982452810782</v>
      </c>
      <c r="T38" s="72">
        <f t="shared" si="43"/>
        <v>6905200.2436117474</v>
      </c>
      <c r="U38" s="72">
        <f t="shared" si="43"/>
        <v>6876197.0245321067</v>
      </c>
      <c r="V38" s="72">
        <f t="shared" si="43"/>
        <v>29003.219079640578</v>
      </c>
      <c r="W38" s="72">
        <f t="shared" si="43"/>
        <v>157379.92529945751</v>
      </c>
      <c r="X38" s="72">
        <f t="shared" si="43"/>
        <v>156780.18438474819</v>
      </c>
      <c r="Y38" s="72">
        <f t="shared" si="43"/>
        <v>599.74091470934218</v>
      </c>
      <c r="Z38" s="72">
        <f t="shared" si="43"/>
        <v>318812.27883301565</v>
      </c>
      <c r="AA38" s="72">
        <f t="shared" si="43"/>
        <v>317886.51245742838</v>
      </c>
      <c r="AB38" s="72">
        <f t="shared" si="43"/>
        <v>925.76637558733637</v>
      </c>
      <c r="AC38" s="72">
        <f t="shared" si="43"/>
        <v>10411.272765931284</v>
      </c>
      <c r="AD38" s="72">
        <f t="shared" si="43"/>
        <v>10380.2027912513</v>
      </c>
      <c r="AE38" s="72">
        <f t="shared" si="43"/>
        <v>31.069974679983034</v>
      </c>
      <c r="AF38" s="72">
        <f t="shared" si="43"/>
        <v>4282497.4097743817</v>
      </c>
      <c r="AG38" s="72">
        <f t="shared" si="43"/>
        <v>4270446.2682784097</v>
      </c>
      <c r="AH38" s="72">
        <f t="shared" si="43"/>
        <v>12051.141495972406</v>
      </c>
      <c r="AI38" s="72">
        <f t="shared" si="43"/>
        <v>100224.69187613402</v>
      </c>
      <c r="AJ38" s="72">
        <f t="shared" si="43"/>
        <v>99975.414016712108</v>
      </c>
      <c r="AK38" s="72">
        <f t="shared" si="43"/>
        <v>249.27785942189075</v>
      </c>
      <c r="AL38" s="72">
        <f t="shared" si="43"/>
        <v>220774.68766255415</v>
      </c>
      <c r="AM38" s="72">
        <f t="shared" si="43"/>
        <v>220402.87904564303</v>
      </c>
      <c r="AN38" s="72">
        <f t="shared" si="43"/>
        <v>371.80861691113387</v>
      </c>
    </row>
    <row r="39" spans="1:63" x14ac:dyDescent="0.2">
      <c r="A39" s="83" t="s">
        <v>104</v>
      </c>
      <c r="B39" s="71">
        <v>67.5</v>
      </c>
      <c r="C39" s="71" t="s">
        <v>1</v>
      </c>
      <c r="D39" s="71" t="s">
        <v>90</v>
      </c>
      <c r="E39" s="71">
        <v>1</v>
      </c>
      <c r="F39" s="72">
        <f t="shared" si="15"/>
        <v>2238.14</v>
      </c>
      <c r="G39" s="72">
        <f t="shared" ref="G39" si="44">G80+G123+G166+G209+G252</f>
        <v>0</v>
      </c>
      <c r="H39" s="72">
        <f t="shared" si="15"/>
        <v>2238.14</v>
      </c>
      <c r="I39" s="72">
        <f t="shared" si="15"/>
        <v>555.15828838235382</v>
      </c>
      <c r="J39" s="72">
        <f t="shared" si="15"/>
        <v>552.61574742951927</v>
      </c>
      <c r="K39" s="72">
        <f t="shared" ref="K39:AN39" si="45">K80+K123+K166+K209+K252</f>
        <v>231472.95676126634</v>
      </c>
      <c r="L39" s="72">
        <f t="shared" si="45"/>
        <v>230489.30334240364</v>
      </c>
      <c r="M39" s="72">
        <f t="shared" si="45"/>
        <v>5513.8375536489339</v>
      </c>
      <c r="N39" s="72">
        <f t="shared" si="45"/>
        <v>5493.8972985798782</v>
      </c>
      <c r="O39" s="72">
        <f t="shared" si="45"/>
        <v>12277.456639475249</v>
      </c>
      <c r="P39" s="72">
        <f t="shared" si="45"/>
        <v>12251.392217354114</v>
      </c>
      <c r="Q39" s="72">
        <f t="shared" si="45"/>
        <v>17209.906939852968</v>
      </c>
      <c r="R39" s="72">
        <f t="shared" si="45"/>
        <v>17131.088170315095</v>
      </c>
      <c r="S39" s="72">
        <f t="shared" si="45"/>
        <v>78.818769537870367</v>
      </c>
      <c r="T39" s="72">
        <f t="shared" si="45"/>
        <v>6820707.6694838312</v>
      </c>
      <c r="U39" s="72">
        <f t="shared" si="45"/>
        <v>6791659.6094423784</v>
      </c>
      <c r="V39" s="72">
        <f t="shared" si="45"/>
        <v>29048.060041453806</v>
      </c>
      <c r="W39" s="72">
        <f t="shared" si="45"/>
        <v>148069.99089621633</v>
      </c>
      <c r="X39" s="72">
        <f t="shared" si="45"/>
        <v>147525.59300179299</v>
      </c>
      <c r="Y39" s="72">
        <f t="shared" si="45"/>
        <v>544.39789442335132</v>
      </c>
      <c r="Z39" s="72">
        <f t="shared" si="45"/>
        <v>266530.95624915825</v>
      </c>
      <c r="AA39" s="72">
        <f t="shared" si="45"/>
        <v>265861.11411702941</v>
      </c>
      <c r="AB39" s="72">
        <f t="shared" si="45"/>
        <v>669.8421321288115</v>
      </c>
      <c r="AC39" s="72">
        <f t="shared" si="45"/>
        <v>10002.800562645534</v>
      </c>
      <c r="AD39" s="72">
        <f t="shared" si="45"/>
        <v>9971.2191359818335</v>
      </c>
      <c r="AE39" s="72">
        <f t="shared" si="45"/>
        <v>31.58142666370054</v>
      </c>
      <c r="AF39" s="72">
        <f t="shared" si="45"/>
        <v>4050103.0469344957</v>
      </c>
      <c r="AG39" s="72">
        <f t="shared" si="45"/>
        <v>4038414.7547061928</v>
      </c>
      <c r="AH39" s="72">
        <f t="shared" si="45"/>
        <v>11688.292228302686</v>
      </c>
      <c r="AI39" s="72">
        <f t="shared" si="45"/>
        <v>91935.659933291579</v>
      </c>
      <c r="AJ39" s="72">
        <f t="shared" si="45"/>
        <v>91716.568695280323</v>
      </c>
      <c r="AK39" s="72">
        <f t="shared" si="45"/>
        <v>219.09123801124588</v>
      </c>
      <c r="AL39" s="72">
        <f t="shared" si="45"/>
        <v>187540.90318256273</v>
      </c>
      <c r="AM39" s="72">
        <f t="shared" si="45"/>
        <v>187301.92415456037</v>
      </c>
      <c r="AN39" s="72">
        <f t="shared" si="45"/>
        <v>238.97902800240627</v>
      </c>
    </row>
    <row r="40" spans="1:63" x14ac:dyDescent="0.2">
      <c r="A40" s="83" t="s">
        <v>105</v>
      </c>
      <c r="B40" s="71">
        <v>72.5</v>
      </c>
      <c r="C40" s="71" t="s">
        <v>1</v>
      </c>
      <c r="D40" s="71" t="s">
        <v>90</v>
      </c>
      <c r="E40" s="71">
        <v>1</v>
      </c>
      <c r="F40" s="72">
        <f t="shared" si="15"/>
        <v>1899.34</v>
      </c>
      <c r="G40" s="72">
        <f t="shared" ref="G40" si="46">G81+G124+G167+G210+G253</f>
        <v>0</v>
      </c>
      <c r="H40" s="72">
        <f t="shared" si="15"/>
        <v>1899.34</v>
      </c>
      <c r="I40" s="72">
        <f>I81+I124+I167+I210+I253</f>
        <v>632.63984736742805</v>
      </c>
      <c r="J40" s="72">
        <f t="shared" si="15"/>
        <v>629.71550020257428</v>
      </c>
      <c r="K40" s="72">
        <f t="shared" ref="K40:AN40" si="47">K81+K124+K167+K210+K253</f>
        <v>259519.76631793557</v>
      </c>
      <c r="L40" s="72">
        <f t="shared" si="47"/>
        <v>258434.22936758748</v>
      </c>
      <c r="M40" s="72">
        <f t="shared" si="47"/>
        <v>5989.925436108133</v>
      </c>
      <c r="N40" s="72">
        <f t="shared" si="47"/>
        <v>5969.7549086142608</v>
      </c>
      <c r="O40" s="72">
        <f t="shared" si="47"/>
        <v>12346.330507090301</v>
      </c>
      <c r="P40" s="72">
        <f t="shared" si="47"/>
        <v>12326.219148356195</v>
      </c>
      <c r="Q40" s="72">
        <f t="shared" si="47"/>
        <v>17081.275878920558</v>
      </c>
      <c r="R40" s="72">
        <f t="shared" si="47"/>
        <v>17002.318505469506</v>
      </c>
      <c r="S40" s="72">
        <f t="shared" si="47"/>
        <v>78.957373451053172</v>
      </c>
      <c r="T40" s="72">
        <f t="shared" si="47"/>
        <v>6612585.9313480463</v>
      </c>
      <c r="U40" s="72">
        <f t="shared" si="47"/>
        <v>6584831.3503279835</v>
      </c>
      <c r="V40" s="72">
        <f t="shared" si="47"/>
        <v>27754.581020064768</v>
      </c>
      <c r="W40" s="72">
        <f t="shared" si="47"/>
        <v>137385.26288392025</v>
      </c>
      <c r="X40" s="72">
        <f t="shared" si="47"/>
        <v>136909.8421821415</v>
      </c>
      <c r="Y40" s="72">
        <f t="shared" si="47"/>
        <v>475.4207017787212</v>
      </c>
      <c r="Z40" s="72">
        <f t="shared" si="47"/>
        <v>224264.86718608439</v>
      </c>
      <c r="AA40" s="72">
        <f t="shared" si="47"/>
        <v>223770.04757645266</v>
      </c>
      <c r="AB40" s="72">
        <f t="shared" si="47"/>
        <v>494.81960963169331</v>
      </c>
      <c r="AC40" s="72">
        <f t="shared" si="47"/>
        <v>9819.2811744867777</v>
      </c>
      <c r="AD40" s="72">
        <f t="shared" si="47"/>
        <v>9787.6351908249471</v>
      </c>
      <c r="AE40" s="72">
        <f t="shared" si="47"/>
        <v>31.645983661830201</v>
      </c>
      <c r="AF40" s="72">
        <f t="shared" si="47"/>
        <v>3917457.8477176651</v>
      </c>
      <c r="AG40" s="72">
        <f t="shared" si="47"/>
        <v>3906255.7507211189</v>
      </c>
      <c r="AH40" s="72">
        <f t="shared" si="47"/>
        <v>11202.096996546257</v>
      </c>
      <c r="AI40" s="72">
        <f t="shared" si="47"/>
        <v>86479.168516219186</v>
      </c>
      <c r="AJ40" s="72">
        <f t="shared" si="47"/>
        <v>86288.120446833331</v>
      </c>
      <c r="AK40" s="72">
        <f t="shared" si="47"/>
        <v>191.04806938584807</v>
      </c>
      <c r="AL40" s="72">
        <f t="shared" si="47"/>
        <v>165313.5010767022</v>
      </c>
      <c r="AM40" s="72">
        <f t="shared" si="47"/>
        <v>165161.48311584065</v>
      </c>
      <c r="AN40" s="72">
        <f t="shared" si="47"/>
        <v>152.01796086157992</v>
      </c>
    </row>
    <row r="41" spans="1:63" x14ac:dyDescent="0.2">
      <c r="A41" s="83" t="s">
        <v>106</v>
      </c>
      <c r="B41" s="71">
        <v>77.5</v>
      </c>
      <c r="C41" s="71" t="s">
        <v>1</v>
      </c>
      <c r="D41" s="71" t="s">
        <v>90</v>
      </c>
      <c r="E41" s="71">
        <v>1</v>
      </c>
      <c r="F41" s="72">
        <f t="shared" si="15"/>
        <v>1452.3400000000001</v>
      </c>
      <c r="G41" s="72">
        <f t="shared" ref="G41" si="48">G82+G125+G168+G211+G254</f>
        <v>0</v>
      </c>
      <c r="H41" s="72">
        <f t="shared" si="15"/>
        <v>1452.3400000000001</v>
      </c>
      <c r="I41" s="72">
        <f t="shared" si="15"/>
        <v>738.22374720847199</v>
      </c>
      <c r="J41" s="72">
        <f t="shared" si="15"/>
        <v>734.8712954412739</v>
      </c>
      <c r="K41" s="72">
        <f t="shared" ref="K41:AN41" si="49">K82+K125+K168+K211+K254</f>
        <v>292805.55253623193</v>
      </c>
      <c r="L41" s="72">
        <f t="shared" si="49"/>
        <v>291667.5448620696</v>
      </c>
      <c r="M41" s="72">
        <f t="shared" si="49"/>
        <v>6348.2219072278613</v>
      </c>
      <c r="N41" s="72">
        <f t="shared" si="49"/>
        <v>6330.7017048711496</v>
      </c>
      <c r="O41" s="72">
        <f t="shared" si="49"/>
        <v>11424.533294722043</v>
      </c>
      <c r="P41" s="72">
        <f t="shared" si="49"/>
        <v>11414.768826451753</v>
      </c>
      <c r="Q41" s="72">
        <f t="shared" si="49"/>
        <v>15502.698691377911</v>
      </c>
      <c r="R41" s="72">
        <f t="shared" si="49"/>
        <v>15432.297204266752</v>
      </c>
      <c r="S41" s="72">
        <f t="shared" si="49"/>
        <v>70.401487111158076</v>
      </c>
      <c r="T41" s="72">
        <f t="shared" si="49"/>
        <v>5712182.120949015</v>
      </c>
      <c r="U41" s="72">
        <f t="shared" si="49"/>
        <v>5689819.3096838286</v>
      </c>
      <c r="V41" s="72">
        <f t="shared" si="49"/>
        <v>22362.81126518792</v>
      </c>
      <c r="W41" s="72">
        <f t="shared" si="49"/>
        <v>108583.54572688621</v>
      </c>
      <c r="X41" s="72">
        <f t="shared" si="49"/>
        <v>108264.20073355325</v>
      </c>
      <c r="Y41" s="72">
        <f t="shared" si="49"/>
        <v>319.34499333295571</v>
      </c>
      <c r="Z41" s="72">
        <f t="shared" si="49"/>
        <v>148977.28424373016</v>
      </c>
      <c r="AA41" s="72">
        <f t="shared" si="49"/>
        <v>148702.53868429837</v>
      </c>
      <c r="AB41" s="72">
        <f t="shared" si="49"/>
        <v>274.74555943180349</v>
      </c>
      <c r="AC41" s="72">
        <f t="shared" si="49"/>
        <v>9249.450021941353</v>
      </c>
      <c r="AD41" s="72">
        <f t="shared" si="49"/>
        <v>9219.7056602990633</v>
      </c>
      <c r="AE41" s="72">
        <f t="shared" si="49"/>
        <v>29.744361642288823</v>
      </c>
      <c r="AF41" s="72">
        <f t="shared" si="49"/>
        <v>3579198.7862207331</v>
      </c>
      <c r="AG41" s="72">
        <f t="shared" si="49"/>
        <v>3569631.3085811469</v>
      </c>
      <c r="AH41" s="72">
        <f t="shared" si="49"/>
        <v>9567.4776395863737</v>
      </c>
      <c r="AI41" s="72">
        <f t="shared" si="49"/>
        <v>74766.068419698975</v>
      </c>
      <c r="AJ41" s="72">
        <f t="shared" si="49"/>
        <v>74633.349065018061</v>
      </c>
      <c r="AK41" s="72">
        <f t="shared" si="49"/>
        <v>132.71935468090851</v>
      </c>
      <c r="AL41" s="72">
        <f t="shared" si="49"/>
        <v>127482.57576431546</v>
      </c>
      <c r="AM41" s="72">
        <f t="shared" si="49"/>
        <v>127434.99711661894</v>
      </c>
      <c r="AN41" s="72">
        <f t="shared" si="49"/>
        <v>47.578647696533153</v>
      </c>
    </row>
    <row r="42" spans="1:63" x14ac:dyDescent="0.2">
      <c r="A42" s="83" t="s">
        <v>107</v>
      </c>
      <c r="B42" s="71">
        <v>82.5</v>
      </c>
      <c r="C42" s="71" t="s">
        <v>1</v>
      </c>
      <c r="D42" s="71" t="s">
        <v>90</v>
      </c>
      <c r="E42" s="71">
        <v>1</v>
      </c>
      <c r="F42" s="72">
        <f t="shared" ref="F42:J44" si="50">F83+F126+F169+F212+F255</f>
        <v>895.26</v>
      </c>
      <c r="G42" s="72">
        <f t="shared" si="50"/>
        <v>0</v>
      </c>
      <c r="H42" s="72">
        <f t="shared" si="50"/>
        <v>895.26</v>
      </c>
      <c r="I42" s="72">
        <f t="shared" si="50"/>
        <v>596.41987492904195</v>
      </c>
      <c r="J42" s="72">
        <f t="shared" si="50"/>
        <v>593.81643469835763</v>
      </c>
      <c r="K42" s="72">
        <f t="shared" ref="K42:AN42" si="51">K83+K126+K169+K212+K255</f>
        <v>229497.5717920204</v>
      </c>
      <c r="L42" s="72">
        <f t="shared" si="51"/>
        <v>228685.70762124655</v>
      </c>
      <c r="M42" s="72">
        <f t="shared" si="51"/>
        <v>4717.7208758132601</v>
      </c>
      <c r="N42" s="72">
        <f t="shared" si="51"/>
        <v>4707.2601692289863</v>
      </c>
      <c r="O42" s="72">
        <f t="shared" si="51"/>
        <v>7693.9707413711521</v>
      </c>
      <c r="P42" s="72">
        <f t="shared" si="51"/>
        <v>7690.5862803071032</v>
      </c>
      <c r="Q42" s="72">
        <f t="shared" si="51"/>
        <v>10139.137873793714</v>
      </c>
      <c r="R42" s="72">
        <f t="shared" si="51"/>
        <v>10094.879389872078</v>
      </c>
      <c r="S42" s="72">
        <f t="shared" si="51"/>
        <v>44.258483921635388</v>
      </c>
      <c r="T42" s="72">
        <f t="shared" si="51"/>
        <v>3565103.8714654888</v>
      </c>
      <c r="U42" s="72">
        <f t="shared" si="51"/>
        <v>3552329.4635785627</v>
      </c>
      <c r="V42" s="72">
        <f t="shared" si="51"/>
        <v>12774.4078869269</v>
      </c>
      <c r="W42" s="72">
        <f t="shared" si="51"/>
        <v>62532.439505608374</v>
      </c>
      <c r="X42" s="72">
        <f t="shared" si="51"/>
        <v>62375.916389163831</v>
      </c>
      <c r="Y42" s="72">
        <f t="shared" si="51"/>
        <v>156.52311644454585</v>
      </c>
      <c r="Z42" s="72">
        <f t="shared" si="51"/>
        <v>74987.608580207438</v>
      </c>
      <c r="AA42" s="72">
        <f t="shared" si="51"/>
        <v>74852.533374680817</v>
      </c>
      <c r="AB42" s="72">
        <f t="shared" si="51"/>
        <v>135.07520552662936</v>
      </c>
      <c r="AC42" s="72">
        <f t="shared" si="51"/>
        <v>6521.7362117641551</v>
      </c>
      <c r="AD42" s="72">
        <f t="shared" si="51"/>
        <v>6501.3375915042225</v>
      </c>
      <c r="AE42" s="72">
        <f t="shared" si="51"/>
        <v>20.398620259932841</v>
      </c>
      <c r="AF42" s="72">
        <f t="shared" si="51"/>
        <v>2455274.5164209646</v>
      </c>
      <c r="AG42" s="72">
        <f t="shared" si="51"/>
        <v>2449278.2570847562</v>
      </c>
      <c r="AH42" s="72">
        <f t="shared" si="51"/>
        <v>5996.2593362086336</v>
      </c>
      <c r="AI42" s="72">
        <f t="shared" si="51"/>
        <v>48931.09613336029</v>
      </c>
      <c r="AJ42" s="72">
        <f t="shared" si="51"/>
        <v>48862.906892086859</v>
      </c>
      <c r="AK42" s="72">
        <f t="shared" si="51"/>
        <v>68.189241273425978</v>
      </c>
      <c r="AL42" s="72">
        <f t="shared" si="51"/>
        <v>76732.049302975283</v>
      </c>
      <c r="AM42" s="72">
        <f t="shared" si="51"/>
        <v>76724.835810361968</v>
      </c>
      <c r="AN42" s="72">
        <f t="shared" si="51"/>
        <v>7.2134926133276167</v>
      </c>
    </row>
    <row r="43" spans="1:63" s="87" customFormat="1" x14ac:dyDescent="0.2">
      <c r="A43" s="83" t="s">
        <v>108</v>
      </c>
      <c r="B43" s="85">
        <v>87.5</v>
      </c>
      <c r="C43" s="71" t="s">
        <v>1</v>
      </c>
      <c r="D43" s="71" t="s">
        <v>90</v>
      </c>
      <c r="E43" s="71">
        <v>1</v>
      </c>
      <c r="F43" s="72">
        <f t="shared" si="50"/>
        <v>431.38</v>
      </c>
      <c r="G43" s="72">
        <f t="shared" si="50"/>
        <v>0</v>
      </c>
      <c r="H43" s="72">
        <f t="shared" si="50"/>
        <v>431.38</v>
      </c>
      <c r="I43" s="72">
        <f t="shared" si="50"/>
        <v>432.40143285290003</v>
      </c>
      <c r="J43" s="72">
        <f t="shared" si="50"/>
        <v>430.61958623497389</v>
      </c>
      <c r="K43" s="72">
        <f t="shared" ref="K43:AN43" si="52">K84+K127+K170+K213+K256</f>
        <v>156163.40972182801</v>
      </c>
      <c r="L43" s="72">
        <f t="shared" si="52"/>
        <v>155700.92503561106</v>
      </c>
      <c r="M43" s="72">
        <f t="shared" si="52"/>
        <v>2897.6754364009907</v>
      </c>
      <c r="N43" s="72">
        <f t="shared" si="52"/>
        <v>2893.6155305019852</v>
      </c>
      <c r="O43" s="72">
        <f t="shared" si="52"/>
        <v>4052.1487047792803</v>
      </c>
      <c r="P43" s="72">
        <f t="shared" si="52"/>
        <v>4051.7291726264357</v>
      </c>
      <c r="Q43" s="72">
        <f t="shared" si="52"/>
        <v>4756.4157613819007</v>
      </c>
      <c r="R43" s="72">
        <f t="shared" si="52"/>
        <v>4736.8154485847135</v>
      </c>
      <c r="S43" s="72">
        <f t="shared" si="52"/>
        <v>19.600312797187087</v>
      </c>
      <c r="T43" s="72">
        <f t="shared" si="52"/>
        <v>1497588.6526635643</v>
      </c>
      <c r="U43" s="72">
        <f t="shared" si="52"/>
        <v>1492994.4784350861</v>
      </c>
      <c r="V43" s="72">
        <f t="shared" si="52"/>
        <v>4594.174228478194</v>
      </c>
      <c r="W43" s="72">
        <f t="shared" si="52"/>
        <v>21916.428213443029</v>
      </c>
      <c r="X43" s="72">
        <f t="shared" si="52"/>
        <v>21871.599953215722</v>
      </c>
      <c r="Y43" s="72">
        <f t="shared" si="52"/>
        <v>44.828260227302508</v>
      </c>
      <c r="Z43" s="72">
        <f t="shared" si="52"/>
        <v>20285.631979424776</v>
      </c>
      <c r="AA43" s="72">
        <f t="shared" si="52"/>
        <v>20234.843092260693</v>
      </c>
      <c r="AB43" s="72">
        <f t="shared" si="52"/>
        <v>50.788887164078005</v>
      </c>
      <c r="AC43" s="72">
        <f t="shared" si="52"/>
        <v>3863.1377344536636</v>
      </c>
      <c r="AD43" s="72">
        <f t="shared" si="52"/>
        <v>3851.3611133560416</v>
      </c>
      <c r="AE43" s="72">
        <f t="shared" si="52"/>
        <v>11.776621097620932</v>
      </c>
      <c r="AF43" s="72">
        <f t="shared" si="52"/>
        <v>1372463.0090031268</v>
      </c>
      <c r="AG43" s="72">
        <f t="shared" si="52"/>
        <v>1369605.5895479361</v>
      </c>
      <c r="AH43" s="72">
        <f t="shared" si="52"/>
        <v>2857.4194551906548</v>
      </c>
      <c r="AI43" s="72">
        <f t="shared" si="52"/>
        <v>24956.457916409185</v>
      </c>
      <c r="AJ43" s="72">
        <f t="shared" si="52"/>
        <v>24935.520969718295</v>
      </c>
      <c r="AK43" s="72">
        <f t="shared" si="52"/>
        <v>20.936946690884724</v>
      </c>
      <c r="AL43" s="72">
        <f t="shared" si="52"/>
        <v>34226.201186955674</v>
      </c>
      <c r="AM43" s="72">
        <f t="shared" si="52"/>
        <v>34230.09680401178</v>
      </c>
      <c r="AN43" s="72">
        <f t="shared" si="52"/>
        <v>-3.8956170561050385</v>
      </c>
      <c r="AO43" s="224"/>
      <c r="AP43" s="224"/>
      <c r="AQ43" s="224"/>
      <c r="AR43" s="224"/>
      <c r="AS43" s="232"/>
      <c r="AT43" s="232"/>
      <c r="AU43" s="232"/>
      <c r="AV43" s="232"/>
      <c r="AW43" s="232"/>
      <c r="AX43" s="232"/>
      <c r="AY43" s="232"/>
      <c r="AZ43" s="232"/>
      <c r="BA43" s="232"/>
      <c r="BB43" s="232"/>
      <c r="BC43" s="232"/>
      <c r="BD43" s="232"/>
      <c r="BE43" s="232"/>
      <c r="BF43" s="232"/>
      <c r="BG43" s="232"/>
      <c r="BH43" s="232"/>
      <c r="BI43" s="232"/>
      <c r="BJ43" s="232"/>
      <c r="BK43" s="232"/>
    </row>
    <row r="44" spans="1:63" s="86" customFormat="1" x14ac:dyDescent="0.2">
      <c r="A44" s="83" t="s">
        <v>109</v>
      </c>
      <c r="B44" s="88">
        <v>95</v>
      </c>
      <c r="C44" s="76" t="s">
        <v>3</v>
      </c>
      <c r="D44" s="76" t="s">
        <v>90</v>
      </c>
      <c r="E44" s="71">
        <v>1</v>
      </c>
      <c r="F44" s="72">
        <f t="shared" si="50"/>
        <v>152.47999999999999</v>
      </c>
      <c r="G44" s="72">
        <f t="shared" si="50"/>
        <v>0</v>
      </c>
      <c r="H44" s="72">
        <f t="shared" si="50"/>
        <v>152.47999999999999</v>
      </c>
      <c r="I44" s="72">
        <f t="shared" si="50"/>
        <v>247.44591977343552</v>
      </c>
      <c r="J44" s="72">
        <f t="shared" si="50"/>
        <v>246.43953168710624</v>
      </c>
      <c r="K44" s="72">
        <f t="shared" ref="K44:AN44" si="53">K85+K128+K171+K214+K257</f>
        <v>79655.336560003503</v>
      </c>
      <c r="L44" s="72">
        <f t="shared" si="53"/>
        <v>79470.488127563061</v>
      </c>
      <c r="M44" s="72">
        <f t="shared" si="53"/>
        <v>1263.543520774813</v>
      </c>
      <c r="N44" s="72">
        <f t="shared" si="53"/>
        <v>1262.7529531519476</v>
      </c>
      <c r="O44" s="72">
        <f t="shared" si="53"/>
        <v>1502.359058323967</v>
      </c>
      <c r="P44" s="72">
        <f t="shared" si="53"/>
        <v>1502.3475575407715</v>
      </c>
      <c r="Q44" s="72">
        <f t="shared" si="53"/>
        <v>989.78367909374208</v>
      </c>
      <c r="R44" s="72">
        <f t="shared" si="53"/>
        <v>985.75812674842496</v>
      </c>
      <c r="S44" s="72">
        <f t="shared" si="53"/>
        <v>4.0255523453171946</v>
      </c>
      <c r="T44" s="72">
        <f t="shared" si="53"/>
        <v>214664.25389932885</v>
      </c>
      <c r="U44" s="72">
        <f t="shared" si="53"/>
        <v>214038.31224154247</v>
      </c>
      <c r="V44" s="72">
        <f t="shared" si="53"/>
        <v>625.94165778637034</v>
      </c>
      <c r="W44" s="72">
        <f t="shared" si="53"/>
        <v>1382.189743139739</v>
      </c>
      <c r="X44" s="72">
        <f t="shared" si="53"/>
        <v>1373.5667381047647</v>
      </c>
      <c r="Y44" s="72">
        <f t="shared" si="53"/>
        <v>8.623005034974625</v>
      </c>
      <c r="Z44" s="72">
        <f t="shared" si="53"/>
        <v>-497.69454149590797</v>
      </c>
      <c r="AA44" s="72">
        <f t="shared" si="53"/>
        <v>-511.96450143860721</v>
      </c>
      <c r="AB44" s="72">
        <f t="shared" si="53"/>
        <v>14.269959942699273</v>
      </c>
      <c r="AC44" s="72">
        <f t="shared" si="53"/>
        <v>1757.1627554635227</v>
      </c>
      <c r="AD44" s="72">
        <f t="shared" si="53"/>
        <v>1751.5011362020157</v>
      </c>
      <c r="AE44" s="72">
        <f t="shared" si="53"/>
        <v>5.6616192615070133</v>
      </c>
      <c r="AF44" s="72">
        <f t="shared" si="53"/>
        <v>561377.15427683806</v>
      </c>
      <c r="AG44" s="72">
        <f t="shared" si="53"/>
        <v>560406.00512905105</v>
      </c>
      <c r="AH44" s="72">
        <f t="shared" si="53"/>
        <v>971.14914778691309</v>
      </c>
      <c r="AI44" s="72">
        <f t="shared" si="53"/>
        <v>8852.2199988668344</v>
      </c>
      <c r="AJ44" s="72">
        <f t="shared" si="53"/>
        <v>8849.1481424138456</v>
      </c>
      <c r="AK44" s="72">
        <f t="shared" si="53"/>
        <v>3.0718564529875039</v>
      </c>
      <c r="AL44" s="72">
        <f t="shared" si="53"/>
        <v>10487.569767565976</v>
      </c>
      <c r="AM44" s="72">
        <f t="shared" si="53"/>
        <v>10488.865081278247</v>
      </c>
      <c r="AN44" s="72">
        <f t="shared" si="53"/>
        <v>-1.295313712270854</v>
      </c>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row>
    <row r="45" spans="1:63" x14ac:dyDescent="0.2">
      <c r="A45" s="83" t="s">
        <v>110</v>
      </c>
      <c r="B45" s="71">
        <v>0.5</v>
      </c>
      <c r="C45" s="76" t="s">
        <v>3</v>
      </c>
      <c r="D45" s="71" t="s">
        <v>90</v>
      </c>
      <c r="E45" s="71">
        <v>1</v>
      </c>
      <c r="F45" s="72">
        <f>F87+F130+F173+F216+F259</f>
        <v>637.62</v>
      </c>
      <c r="G45" s="72">
        <f>G86+G129+G172+G215+G258</f>
        <v>0</v>
      </c>
      <c r="H45" s="72">
        <f t="shared" ref="H45:J45" si="54">H87+H130+H173+H216+H259</f>
        <v>637.62</v>
      </c>
      <c r="I45" s="72">
        <f t="shared" si="54"/>
        <v>0.43286955429609136</v>
      </c>
      <c r="J45" s="72">
        <f t="shared" si="54"/>
        <v>0.43060102494364089</v>
      </c>
      <c r="K45" s="72">
        <f t="shared" ref="K45:AN45" si="55">K87+K130+K173+K216+K259</f>
        <v>192.25141681087436</v>
      </c>
      <c r="L45" s="72">
        <f t="shared" si="55"/>
        <v>191.24407500153944</v>
      </c>
      <c r="M45" s="72">
        <f t="shared" si="55"/>
        <v>5.1891736398520347</v>
      </c>
      <c r="N45" s="72">
        <f t="shared" si="55"/>
        <v>5.1619948645827849</v>
      </c>
      <c r="O45" s="72">
        <f t="shared" si="55"/>
        <v>16.207300834153905</v>
      </c>
      <c r="P45" s="72">
        <f t="shared" si="55"/>
        <v>16.122529479888222</v>
      </c>
      <c r="Q45" s="72">
        <f t="shared" si="55"/>
        <v>42.854085875313046</v>
      </c>
      <c r="R45" s="72">
        <f t="shared" si="55"/>
        <v>42.629501469420447</v>
      </c>
      <c r="S45" s="72">
        <f t="shared" si="55"/>
        <v>0.22458440589259654</v>
      </c>
      <c r="T45" s="72">
        <f t="shared" si="55"/>
        <v>18728.228323150361</v>
      </c>
      <c r="U45" s="72">
        <f t="shared" si="55"/>
        <v>18630.097675123743</v>
      </c>
      <c r="V45" s="72">
        <f t="shared" si="55"/>
        <v>98.130648026618701</v>
      </c>
      <c r="W45" s="72">
        <f t="shared" si="55"/>
        <v>490.63939012443905</v>
      </c>
      <c r="X45" s="72">
        <f t="shared" si="55"/>
        <v>488.06959555119965</v>
      </c>
      <c r="Y45" s="72">
        <f t="shared" si="55"/>
        <v>2.5697945732394629</v>
      </c>
      <c r="Z45" s="72">
        <f t="shared" si="55"/>
        <v>1426.5786250362021</v>
      </c>
      <c r="AA45" s="72">
        <f t="shared" si="55"/>
        <v>1419.116477727709</v>
      </c>
      <c r="AB45" s="72">
        <f t="shared" si="55"/>
        <v>7.4621473084935985</v>
      </c>
      <c r="AC45" s="72">
        <f t="shared" si="55"/>
        <v>479.95472517647607</v>
      </c>
      <c r="AD45" s="72">
        <f t="shared" si="55"/>
        <v>478.21009362207178</v>
      </c>
      <c r="AE45" s="72">
        <f t="shared" si="55"/>
        <v>1.744631554404215</v>
      </c>
      <c r="AF45" s="72">
        <f t="shared" si="55"/>
        <v>199765.67534953641</v>
      </c>
      <c r="AG45" s="72">
        <f t="shared" si="55"/>
        <v>199039.68804755446</v>
      </c>
      <c r="AH45" s="72">
        <f t="shared" si="55"/>
        <v>725.98730198191697</v>
      </c>
      <c r="AI45" s="72">
        <f t="shared" si="55"/>
        <v>4807.8345127344201</v>
      </c>
      <c r="AJ45" s="72">
        <f t="shared" si="55"/>
        <v>4790.3698954841311</v>
      </c>
      <c r="AK45" s="72">
        <f t="shared" si="55"/>
        <v>17.464617250288825</v>
      </c>
      <c r="AL45" s="72">
        <f t="shared" si="55"/>
        <v>11660.148891802943</v>
      </c>
      <c r="AM45" s="72">
        <f t="shared" si="55"/>
        <v>11617.852935074347</v>
      </c>
      <c r="AN45" s="72">
        <f t="shared" si="55"/>
        <v>42.295956728598412</v>
      </c>
    </row>
    <row r="46" spans="1:63" x14ac:dyDescent="0.2">
      <c r="A46" s="83" t="s">
        <v>111</v>
      </c>
      <c r="B46" s="71">
        <v>2.5</v>
      </c>
      <c r="C46" s="76" t="s">
        <v>3</v>
      </c>
      <c r="D46" s="71" t="s">
        <v>90</v>
      </c>
      <c r="E46" s="71">
        <v>1</v>
      </c>
      <c r="F46" s="72">
        <f t="shared" ref="F46:J61" si="56">F88+F131+F174+F217+F260</f>
        <v>2396.88</v>
      </c>
      <c r="G46" s="72">
        <f t="shared" ref="G46" si="57">G87+G130+G173+G216+G259</f>
        <v>0</v>
      </c>
      <c r="H46" s="72">
        <f t="shared" ref="H46:J46" si="58">H88+H131+H174+H217+H260</f>
        <v>2396.88</v>
      </c>
      <c r="I46" s="72">
        <f t="shared" si="58"/>
        <v>1.8786799909457494</v>
      </c>
      <c r="J46" s="72">
        <f t="shared" si="58"/>
        <v>1.8690203901259159</v>
      </c>
      <c r="K46" s="72">
        <f t="shared" ref="K46:AN46" si="59">K88+K131+K174+K217+K260</f>
        <v>834.36450829996772</v>
      </c>
      <c r="L46" s="72">
        <f t="shared" si="59"/>
        <v>830.07539831389056</v>
      </c>
      <c r="M46" s="72">
        <f t="shared" si="59"/>
        <v>22.519754319283461</v>
      </c>
      <c r="N46" s="72">
        <f t="shared" si="59"/>
        <v>22.40404547389894</v>
      </c>
      <c r="O46" s="72">
        <f t="shared" si="59"/>
        <v>70.324368996823139</v>
      </c>
      <c r="P46" s="72">
        <f t="shared" si="59"/>
        <v>69.963620418876772</v>
      </c>
      <c r="Q46" s="72">
        <f t="shared" si="59"/>
        <v>182.23195912173767</v>
      </c>
      <c r="R46" s="72">
        <f t="shared" si="59"/>
        <v>181.29497784221383</v>
      </c>
      <c r="S46" s="72">
        <f t="shared" si="59"/>
        <v>0.93698127952385057</v>
      </c>
      <c r="T46" s="72">
        <f t="shared" si="59"/>
        <v>79611.149676120694</v>
      </c>
      <c r="U46" s="72">
        <f t="shared" si="59"/>
        <v>79201.902154949392</v>
      </c>
      <c r="V46" s="72">
        <f t="shared" si="59"/>
        <v>409.24752117129992</v>
      </c>
      <c r="W46" s="72">
        <f t="shared" si="59"/>
        <v>2084.2188882954242</v>
      </c>
      <c r="X46" s="72">
        <f t="shared" si="59"/>
        <v>2073.509825302564</v>
      </c>
      <c r="Y46" s="72">
        <f t="shared" si="59"/>
        <v>10.709062992860567</v>
      </c>
      <c r="Z46" s="72">
        <f t="shared" si="59"/>
        <v>6049.4044060716806</v>
      </c>
      <c r="AA46" s="72">
        <f t="shared" si="59"/>
        <v>6018.3697130738256</v>
      </c>
      <c r="AB46" s="72">
        <f t="shared" si="59"/>
        <v>31.034692997855416</v>
      </c>
      <c r="AC46" s="72">
        <f t="shared" si="59"/>
        <v>1872.5352752721587</v>
      </c>
      <c r="AD46" s="72">
        <f t="shared" si="59"/>
        <v>1865.9102707945435</v>
      </c>
      <c r="AE46" s="72">
        <f t="shared" si="59"/>
        <v>6.625004477614965</v>
      </c>
      <c r="AF46" s="72">
        <f t="shared" si="59"/>
        <v>779367.69032045256</v>
      </c>
      <c r="AG46" s="72">
        <f t="shared" si="59"/>
        <v>776611.01614340825</v>
      </c>
      <c r="AH46" s="72">
        <f t="shared" si="59"/>
        <v>2756.6741770442168</v>
      </c>
      <c r="AI46" s="72">
        <f t="shared" si="59"/>
        <v>18756.592521696442</v>
      </c>
      <c r="AJ46" s="72">
        <f t="shared" si="59"/>
        <v>18690.285240519006</v>
      </c>
      <c r="AK46" s="72">
        <f t="shared" si="59"/>
        <v>66.307281177439336</v>
      </c>
      <c r="AL46" s="72">
        <f t="shared" si="59"/>
        <v>45483.685451755817</v>
      </c>
      <c r="AM46" s="72">
        <f t="shared" si="59"/>
        <v>45323.164013783397</v>
      </c>
      <c r="AN46" s="72">
        <f t="shared" si="59"/>
        <v>160.52143797241388</v>
      </c>
    </row>
    <row r="47" spans="1:63" x14ac:dyDescent="0.2">
      <c r="A47" s="83" t="s">
        <v>112</v>
      </c>
      <c r="B47" s="71">
        <v>7.5</v>
      </c>
      <c r="C47" s="76" t="s">
        <v>3</v>
      </c>
      <c r="D47" s="71" t="s">
        <v>90</v>
      </c>
      <c r="E47" s="71">
        <v>1</v>
      </c>
      <c r="F47" s="72">
        <f t="shared" si="56"/>
        <v>2803.36</v>
      </c>
      <c r="G47" s="72">
        <f t="shared" ref="G47" si="60">G88+G131+G174+G217+G260</f>
        <v>0</v>
      </c>
      <c r="H47" s="72">
        <f t="shared" ref="H47:J47" si="61">H89+H132+H175+H218+H261</f>
        <v>2803.36</v>
      </c>
      <c r="I47" s="72">
        <f t="shared" si="61"/>
        <v>3.4776370926725817</v>
      </c>
      <c r="J47" s="72">
        <f t="shared" si="61"/>
        <v>3.4605793819059238</v>
      </c>
      <c r="K47" s="72">
        <f t="shared" ref="K47:AN47" si="62">K89+K132+K175+K218+K261</f>
        <v>1544.3548941171869</v>
      </c>
      <c r="L47" s="72">
        <f t="shared" si="62"/>
        <v>1536.7826225114236</v>
      </c>
      <c r="M47" s="72">
        <f t="shared" si="62"/>
        <v>41.674159611485472</v>
      </c>
      <c r="N47" s="72">
        <f t="shared" si="62"/>
        <v>41.469985559747137</v>
      </c>
      <c r="O47" s="72">
        <f t="shared" si="62"/>
        <v>130.05044414003243</v>
      </c>
      <c r="P47" s="72">
        <f t="shared" si="62"/>
        <v>129.41499803751461</v>
      </c>
      <c r="Q47" s="72">
        <f t="shared" si="62"/>
        <v>316.46497543320487</v>
      </c>
      <c r="R47" s="72">
        <f t="shared" si="62"/>
        <v>314.91272375343908</v>
      </c>
      <c r="S47" s="72">
        <f t="shared" si="62"/>
        <v>1.5522516797658596</v>
      </c>
      <c r="T47" s="72">
        <f t="shared" si="62"/>
        <v>138089.08917978161</v>
      </c>
      <c r="U47" s="72">
        <f t="shared" si="62"/>
        <v>137412.00938247124</v>
      </c>
      <c r="V47" s="72">
        <f t="shared" si="62"/>
        <v>677.07979731039813</v>
      </c>
      <c r="W47" s="72">
        <f t="shared" si="62"/>
        <v>3606.9470710476353</v>
      </c>
      <c r="X47" s="72">
        <f t="shared" si="62"/>
        <v>3589.2751915182675</v>
      </c>
      <c r="Y47" s="72">
        <f t="shared" si="62"/>
        <v>17.671879529367118</v>
      </c>
      <c r="Z47" s="72">
        <f t="shared" si="62"/>
        <v>10407.217296841274</v>
      </c>
      <c r="AA47" s="72">
        <f t="shared" si="62"/>
        <v>10356.358534757444</v>
      </c>
      <c r="AB47" s="72">
        <f t="shared" si="62"/>
        <v>50.858762083831493</v>
      </c>
      <c r="AC47" s="72">
        <f t="shared" si="62"/>
        <v>2491.1233400753945</v>
      </c>
      <c r="AD47" s="72">
        <f t="shared" si="62"/>
        <v>2482.8230078945348</v>
      </c>
      <c r="AE47" s="72">
        <f t="shared" si="62"/>
        <v>8.3003321808604085</v>
      </c>
      <c r="AF47" s="72">
        <f t="shared" si="62"/>
        <v>1036746.3796261906</v>
      </c>
      <c r="AG47" s="72">
        <f t="shared" si="62"/>
        <v>1033293.4673434305</v>
      </c>
      <c r="AH47" s="72">
        <f t="shared" si="62"/>
        <v>3452.9122827600804</v>
      </c>
      <c r="AI47" s="72">
        <f t="shared" si="62"/>
        <v>24946.577294743125</v>
      </c>
      <c r="AJ47" s="72">
        <f t="shared" si="62"/>
        <v>24863.566651189776</v>
      </c>
      <c r="AK47" s="72">
        <f t="shared" si="62"/>
        <v>83.010643553347563</v>
      </c>
      <c r="AL47" s="72">
        <f t="shared" si="62"/>
        <v>60462.571643276024</v>
      </c>
      <c r="AM47" s="72">
        <f t="shared" si="62"/>
        <v>60261.939129086873</v>
      </c>
      <c r="AN47" s="72">
        <f t="shared" si="62"/>
        <v>200.63251418915024</v>
      </c>
    </row>
    <row r="48" spans="1:63" x14ac:dyDescent="0.2">
      <c r="A48" s="83" t="s">
        <v>113</v>
      </c>
      <c r="B48" s="71">
        <v>12.5</v>
      </c>
      <c r="C48" s="76" t="s">
        <v>3</v>
      </c>
      <c r="D48" s="71" t="s">
        <v>90</v>
      </c>
      <c r="E48" s="71">
        <v>1</v>
      </c>
      <c r="F48" s="72">
        <f t="shared" si="56"/>
        <v>3001</v>
      </c>
      <c r="G48" s="72">
        <f t="shared" ref="G48" si="63">G89+G132+G175+G218+G261</f>
        <v>0</v>
      </c>
      <c r="H48" s="72">
        <f t="shared" ref="H48:J48" si="64">H90+H133+H176+H219+H262</f>
        <v>3001</v>
      </c>
      <c r="I48" s="72">
        <f t="shared" si="64"/>
        <v>5.1040688892874266</v>
      </c>
      <c r="J48" s="72">
        <f t="shared" si="64"/>
        <v>5.0795056708544708</v>
      </c>
      <c r="K48" s="72">
        <f t="shared" ref="K48:AN48" si="65">K90+K133+K176+K219+K262</f>
        <v>2266.4133202895564</v>
      </c>
      <c r="L48" s="72">
        <f t="shared" si="65"/>
        <v>2255.5117691402011</v>
      </c>
      <c r="M48" s="72">
        <f t="shared" si="65"/>
        <v>61.146353852730542</v>
      </c>
      <c r="N48" s="72">
        <f t="shared" si="65"/>
        <v>60.852563188227478</v>
      </c>
      <c r="O48" s="72">
        <f t="shared" si="65"/>
        <v>190.6855469988808</v>
      </c>
      <c r="P48" s="72">
        <f t="shared" si="65"/>
        <v>189.77278524085801</v>
      </c>
      <c r="Q48" s="72">
        <f t="shared" si="65"/>
        <v>444.0539933680061</v>
      </c>
      <c r="R48" s="72">
        <f t="shared" si="65"/>
        <v>441.91699336433896</v>
      </c>
      <c r="S48" s="72">
        <f t="shared" si="65"/>
        <v>2.1370000036671613</v>
      </c>
      <c r="T48" s="72">
        <f t="shared" si="65"/>
        <v>193586.73787770019</v>
      </c>
      <c r="U48" s="72">
        <f t="shared" si="65"/>
        <v>192655.57243009476</v>
      </c>
      <c r="V48" s="72">
        <f t="shared" si="65"/>
        <v>931.16544760539546</v>
      </c>
      <c r="W48" s="72">
        <f t="shared" si="65"/>
        <v>5047.7316437446043</v>
      </c>
      <c r="X48" s="72">
        <f t="shared" si="65"/>
        <v>5023.477985445621</v>
      </c>
      <c r="Y48" s="72">
        <f t="shared" si="65"/>
        <v>24.253658298984703</v>
      </c>
      <c r="Z48" s="72">
        <f t="shared" si="65"/>
        <v>14497.342664401051</v>
      </c>
      <c r="AA48" s="72">
        <f t="shared" si="65"/>
        <v>14427.932583898797</v>
      </c>
      <c r="AB48" s="72">
        <f t="shared" si="65"/>
        <v>69.410080502251731</v>
      </c>
      <c r="AC48" s="72">
        <f t="shared" si="65"/>
        <v>2922.3518189821043</v>
      </c>
      <c r="AD48" s="72">
        <f t="shared" si="65"/>
        <v>2912.8442558260476</v>
      </c>
      <c r="AE48" s="72">
        <f t="shared" si="65"/>
        <v>9.507563156056392</v>
      </c>
      <c r="AF48" s="72">
        <f t="shared" si="65"/>
        <v>1216114.7081863959</v>
      </c>
      <c r="AG48" s="72">
        <f t="shared" si="65"/>
        <v>1212160.5843043383</v>
      </c>
      <c r="AH48" s="72">
        <f t="shared" si="65"/>
        <v>3954.1238820575818</v>
      </c>
      <c r="AI48" s="72">
        <f t="shared" si="65"/>
        <v>29257.657445759934</v>
      </c>
      <c r="AJ48" s="72">
        <f t="shared" si="65"/>
        <v>29162.647010988949</v>
      </c>
      <c r="AK48" s="72">
        <f t="shared" si="65"/>
        <v>95.010434770987558</v>
      </c>
      <c r="AL48" s="72">
        <f t="shared" si="65"/>
        <v>70874.211480249811</v>
      </c>
      <c r="AM48" s="72">
        <f t="shared" si="65"/>
        <v>70644.947592310564</v>
      </c>
      <c r="AN48" s="72">
        <f t="shared" si="65"/>
        <v>229.26388793925071</v>
      </c>
    </row>
    <row r="49" spans="1:47" x14ac:dyDescent="0.2">
      <c r="A49" s="83" t="s">
        <v>114</v>
      </c>
      <c r="B49" s="71">
        <v>17.5</v>
      </c>
      <c r="C49" s="76" t="s">
        <v>3</v>
      </c>
      <c r="D49" s="71" t="s">
        <v>90</v>
      </c>
      <c r="E49" s="71">
        <v>1</v>
      </c>
      <c r="F49" s="72">
        <f t="shared" si="56"/>
        <v>3502.2599999999998</v>
      </c>
      <c r="G49" s="72">
        <f>G90+G133+G176+G219+G262</f>
        <v>0</v>
      </c>
      <c r="H49" s="72">
        <f t="shared" si="56"/>
        <v>3502.2599999999998</v>
      </c>
      <c r="I49" s="72">
        <f t="shared" si="56"/>
        <v>9.7868712572149192</v>
      </c>
      <c r="J49" s="72">
        <f t="shared" si="56"/>
        <v>9.7405152261150558</v>
      </c>
      <c r="K49" s="72">
        <f t="shared" ref="K49:AN49" si="66">K91+K134+K177+K220+K263</f>
        <v>4344.8354988192241</v>
      </c>
      <c r="L49" s="72">
        <f t="shared" si="66"/>
        <v>4324.2729501579479</v>
      </c>
      <c r="M49" s="72">
        <f t="shared" si="66"/>
        <v>117.16573615004185</v>
      </c>
      <c r="N49" s="72">
        <f t="shared" si="66"/>
        <v>116.61223700597576</v>
      </c>
      <c r="O49" s="72">
        <f t="shared" si="66"/>
        <v>364.80409469281261</v>
      </c>
      <c r="P49" s="72">
        <f t="shared" si="66"/>
        <v>363.09126106027907</v>
      </c>
      <c r="Q49" s="72">
        <f t="shared" si="66"/>
        <v>792.73657183440821</v>
      </c>
      <c r="R49" s="72">
        <f t="shared" si="66"/>
        <v>788.9817333153195</v>
      </c>
      <c r="S49" s="72">
        <f t="shared" si="66"/>
        <v>3.7548385190887643</v>
      </c>
      <c r="T49" s="72">
        <f t="shared" si="66"/>
        <v>345047.86215635517</v>
      </c>
      <c r="U49" s="72">
        <f t="shared" si="66"/>
        <v>343414.86066560098</v>
      </c>
      <c r="V49" s="72">
        <f t="shared" si="66"/>
        <v>1633.0014907542536</v>
      </c>
      <c r="W49" s="72">
        <f t="shared" si="66"/>
        <v>8969.3570088142951</v>
      </c>
      <c r="X49" s="72">
        <f t="shared" si="66"/>
        <v>8926.9828032259338</v>
      </c>
      <c r="Y49" s="72">
        <f t="shared" si="66"/>
        <v>42.374205588360383</v>
      </c>
      <c r="Z49" s="72">
        <f t="shared" si="66"/>
        <v>25548.861485504473</v>
      </c>
      <c r="AA49" s="72">
        <f t="shared" si="66"/>
        <v>25428.857664372317</v>
      </c>
      <c r="AB49" s="72">
        <f t="shared" si="66"/>
        <v>120.00382113215755</v>
      </c>
      <c r="AC49" s="72">
        <f t="shared" si="66"/>
        <v>3966.7146996222968</v>
      </c>
      <c r="AD49" s="72">
        <f t="shared" si="66"/>
        <v>3953.9817058773306</v>
      </c>
      <c r="AE49" s="72">
        <f t="shared" si="66"/>
        <v>12.732993744966734</v>
      </c>
      <c r="AF49" s="72">
        <f t="shared" si="66"/>
        <v>1650404.8738755616</v>
      </c>
      <c r="AG49" s="72">
        <f t="shared" si="66"/>
        <v>1645112.3317607965</v>
      </c>
      <c r="AH49" s="72">
        <f t="shared" si="66"/>
        <v>5292.5421147653251</v>
      </c>
      <c r="AI49" s="72">
        <f t="shared" si="66"/>
        <v>39690.236550653608</v>
      </c>
      <c r="AJ49" s="72">
        <f t="shared" si="66"/>
        <v>39563.217155032951</v>
      </c>
      <c r="AK49" s="72">
        <f t="shared" si="66"/>
        <v>127.01939562065581</v>
      </c>
      <c r="AL49" s="72">
        <f t="shared" si="66"/>
        <v>96028.844968817575</v>
      </c>
      <c r="AM49" s="72">
        <f t="shared" si="66"/>
        <v>95723.465667348923</v>
      </c>
      <c r="AN49" s="72">
        <f t="shared" si="66"/>
        <v>305.37930146866711</v>
      </c>
    </row>
    <row r="50" spans="1:47" x14ac:dyDescent="0.2">
      <c r="A50" s="83" t="s">
        <v>115</v>
      </c>
      <c r="B50" s="71">
        <v>22.5</v>
      </c>
      <c r="C50" s="76" t="s">
        <v>3</v>
      </c>
      <c r="D50" s="71" t="s">
        <v>90</v>
      </c>
      <c r="E50" s="71">
        <v>1</v>
      </c>
      <c r="F50" s="72">
        <f t="shared" si="56"/>
        <v>4366.32</v>
      </c>
      <c r="G50" s="72">
        <f t="shared" ref="G50" si="67">G91+G134+G177+G220+G263</f>
        <v>0</v>
      </c>
      <c r="H50" s="72">
        <f t="shared" si="56"/>
        <v>4366.32</v>
      </c>
      <c r="I50" s="72">
        <f t="shared" si="56"/>
        <v>17.268935143126175</v>
      </c>
      <c r="J50" s="72">
        <f t="shared" si="56"/>
        <v>17.186899810889606</v>
      </c>
      <c r="K50" s="72">
        <f t="shared" ref="K50:AN50" si="68">K92+K135+K178+K221+K264</f>
        <v>7664.7757427095776</v>
      </c>
      <c r="L50" s="72">
        <f t="shared" si="68"/>
        <v>7628.4060547037752</v>
      </c>
      <c r="M50" s="72">
        <f t="shared" si="68"/>
        <v>206.5937963856048</v>
      </c>
      <c r="N50" s="72">
        <f t="shared" si="68"/>
        <v>205.61595032862726</v>
      </c>
      <c r="O50" s="72">
        <f t="shared" si="68"/>
        <v>642.20098161541921</v>
      </c>
      <c r="P50" s="72">
        <f t="shared" si="68"/>
        <v>639.18693806543513</v>
      </c>
      <c r="Q50" s="72">
        <f t="shared" si="68"/>
        <v>1329.7080060207156</v>
      </c>
      <c r="R50" s="72">
        <f t="shared" si="68"/>
        <v>1323.3912854384996</v>
      </c>
      <c r="S50" s="72">
        <f t="shared" si="68"/>
        <v>6.3167205822157655</v>
      </c>
      <c r="T50" s="72">
        <f t="shared" si="68"/>
        <v>578045.27258007298</v>
      </c>
      <c r="U50" s="72">
        <f t="shared" si="68"/>
        <v>575302.38970823225</v>
      </c>
      <c r="V50" s="72">
        <f t="shared" si="68"/>
        <v>2742.8828718407094</v>
      </c>
      <c r="W50" s="72">
        <f t="shared" si="68"/>
        <v>14989.175714432653</v>
      </c>
      <c r="X50" s="72">
        <f t="shared" si="68"/>
        <v>14918.223517545794</v>
      </c>
      <c r="Y50" s="72">
        <f t="shared" si="68"/>
        <v>70.95219688685836</v>
      </c>
      <c r="Z50" s="72">
        <f t="shared" si="68"/>
        <v>42412.00518130757</v>
      </c>
      <c r="AA50" s="72">
        <f t="shared" si="68"/>
        <v>42212.839720921518</v>
      </c>
      <c r="AB50" s="72">
        <f t="shared" si="68"/>
        <v>199.16546038604019</v>
      </c>
      <c r="AC50" s="72">
        <f t="shared" si="68"/>
        <v>5521.2476630042374</v>
      </c>
      <c r="AD50" s="72">
        <f t="shared" si="68"/>
        <v>5503.3225387368957</v>
      </c>
      <c r="AE50" s="72">
        <f t="shared" si="68"/>
        <v>17.925124267341175</v>
      </c>
      <c r="AF50" s="72">
        <f t="shared" si="68"/>
        <v>2296734.6343200421</v>
      </c>
      <c r="AG50" s="72">
        <f t="shared" si="68"/>
        <v>2289288.189194642</v>
      </c>
      <c r="AH50" s="72">
        <f t="shared" si="68"/>
        <v>7446.4451254000305</v>
      </c>
      <c r="AI50" s="72">
        <f t="shared" si="68"/>
        <v>55210.934401047263</v>
      </c>
      <c r="AJ50" s="72">
        <f t="shared" si="68"/>
        <v>55032.43369383613</v>
      </c>
      <c r="AK50" s="72">
        <f t="shared" si="68"/>
        <v>178.50070721114025</v>
      </c>
      <c r="AL50" s="72">
        <f t="shared" si="68"/>
        <v>133410.82399400472</v>
      </c>
      <c r="AM50" s="72">
        <f t="shared" si="68"/>
        <v>132983.24483915823</v>
      </c>
      <c r="AN50" s="72">
        <f t="shared" si="68"/>
        <v>427.57915484646401</v>
      </c>
    </row>
    <row r="51" spans="1:47" x14ac:dyDescent="0.2">
      <c r="A51" s="83" t="s">
        <v>116</v>
      </c>
      <c r="B51" s="71">
        <v>27.5</v>
      </c>
      <c r="C51" s="76" t="s">
        <v>3</v>
      </c>
      <c r="D51" s="71" t="s">
        <v>90</v>
      </c>
      <c r="E51" s="71">
        <v>1</v>
      </c>
      <c r="F51" s="72">
        <f t="shared" si="56"/>
        <v>4263.6799999999994</v>
      </c>
      <c r="G51" s="72">
        <f t="shared" ref="G51" si="69">G92+G135+G178+G221+G264</f>
        <v>0</v>
      </c>
      <c r="H51" s="72">
        <f t="shared" si="56"/>
        <v>4263.6799999999994</v>
      </c>
      <c r="I51" s="72">
        <f t="shared" si="56"/>
        <v>28.328249201847836</v>
      </c>
      <c r="J51" s="72">
        <f t="shared" si="56"/>
        <v>28.190043029130251</v>
      </c>
      <c r="K51" s="72">
        <f t="shared" ref="K51:AN51" si="70">K93+K136+K179+K222+K265</f>
        <v>12567.0078280076</v>
      </c>
      <c r="L51" s="72">
        <f t="shared" si="70"/>
        <v>12505.80960094542</v>
      </c>
      <c r="M51" s="72">
        <f t="shared" si="70"/>
        <v>338.34825355987527</v>
      </c>
      <c r="N51" s="72">
        <f t="shared" si="70"/>
        <v>336.70723637317968</v>
      </c>
      <c r="O51" s="72">
        <f t="shared" si="70"/>
        <v>1047.8139262996335</v>
      </c>
      <c r="P51" s="72">
        <f t="shared" si="70"/>
        <v>1042.8010562118668</v>
      </c>
      <c r="Q51" s="72">
        <f t="shared" si="70"/>
        <v>2011.3056933311964</v>
      </c>
      <c r="R51" s="72">
        <f t="shared" si="70"/>
        <v>2001.4930550682477</v>
      </c>
      <c r="S51" s="72">
        <f t="shared" si="70"/>
        <v>9.8126382629482691</v>
      </c>
      <c r="T51" s="72">
        <f t="shared" si="70"/>
        <v>872354.19281987508</v>
      </c>
      <c r="U51" s="72">
        <f t="shared" si="70"/>
        <v>868105.95228459639</v>
      </c>
      <c r="V51" s="72">
        <f t="shared" si="70"/>
        <v>4248.2405352787537</v>
      </c>
      <c r="W51" s="72">
        <f t="shared" si="70"/>
        <v>22519.260175806943</v>
      </c>
      <c r="X51" s="72">
        <f t="shared" si="70"/>
        <v>22410.024398094218</v>
      </c>
      <c r="Y51" s="72">
        <f t="shared" si="70"/>
        <v>109.23577771273017</v>
      </c>
      <c r="Z51" s="72">
        <f t="shared" si="70"/>
        <v>62929.894312081706</v>
      </c>
      <c r="AA51" s="72">
        <f t="shared" si="70"/>
        <v>62628.523970043709</v>
      </c>
      <c r="AB51" s="72">
        <f t="shared" si="70"/>
        <v>301.37034203800158</v>
      </c>
      <c r="AC51" s="72">
        <f t="shared" si="70"/>
        <v>6356.5091479455268</v>
      </c>
      <c r="AD51" s="72">
        <f t="shared" si="70"/>
        <v>6335.0820790172811</v>
      </c>
      <c r="AE51" s="72">
        <f t="shared" si="70"/>
        <v>21.427068928245035</v>
      </c>
      <c r="AF51" s="72">
        <f t="shared" si="70"/>
        <v>2642974.7889018459</v>
      </c>
      <c r="AG51" s="72">
        <f t="shared" si="70"/>
        <v>2634085.0609917706</v>
      </c>
      <c r="AH51" s="72">
        <f t="shared" si="70"/>
        <v>8889.7279100753367</v>
      </c>
      <c r="AI51" s="72">
        <f t="shared" si="70"/>
        <v>63473.540017892927</v>
      </c>
      <c r="AJ51" s="72">
        <f t="shared" si="70"/>
        <v>63261.015146004924</v>
      </c>
      <c r="AK51" s="72">
        <f t="shared" si="70"/>
        <v>212.52487188800478</v>
      </c>
      <c r="AL51" s="72">
        <f t="shared" si="70"/>
        <v>152926.10696410068</v>
      </c>
      <c r="AM51" s="72">
        <f t="shared" si="70"/>
        <v>152421.25116848736</v>
      </c>
      <c r="AN51" s="72">
        <f t="shared" si="70"/>
        <v>504.85579561329723</v>
      </c>
    </row>
    <row r="52" spans="1:47" x14ac:dyDescent="0.2">
      <c r="A52" s="83" t="s">
        <v>117</v>
      </c>
      <c r="B52" s="71">
        <v>32.5</v>
      </c>
      <c r="C52" s="76" t="s">
        <v>3</v>
      </c>
      <c r="D52" s="71" t="s">
        <v>90</v>
      </c>
      <c r="E52" s="71">
        <v>1</v>
      </c>
      <c r="F52" s="72">
        <f t="shared" si="56"/>
        <v>3634.9199999999996</v>
      </c>
      <c r="G52" s="72">
        <f t="shared" ref="G52" si="71">G93+G136+G179+G222+G265</f>
        <v>0</v>
      </c>
      <c r="H52" s="72">
        <f t="shared" si="56"/>
        <v>3634.9199999999996</v>
      </c>
      <c r="I52" s="72">
        <f t="shared" si="56"/>
        <v>32.986609525566351</v>
      </c>
      <c r="J52" s="72">
        <f t="shared" si="56"/>
        <v>32.829115605490017</v>
      </c>
      <c r="K52" s="72">
        <f t="shared" ref="K52:AN52" si="72">K94+K137+K180+K223+K266</f>
        <v>14626.518893725708</v>
      </c>
      <c r="L52" s="72">
        <f t="shared" si="72"/>
        <v>14556.864381211928</v>
      </c>
      <c r="M52" s="72">
        <f t="shared" si="72"/>
        <v>393.38324189137887</v>
      </c>
      <c r="N52" s="72">
        <f t="shared" si="72"/>
        <v>391.52042660935638</v>
      </c>
      <c r="O52" s="72">
        <f t="shared" si="72"/>
        <v>1213.9545437961692</v>
      </c>
      <c r="P52" s="72">
        <f t="shared" si="72"/>
        <v>1208.3149564408382</v>
      </c>
      <c r="Q52" s="72">
        <f t="shared" si="72"/>
        <v>2210.1028382129448</v>
      </c>
      <c r="R52" s="72">
        <f t="shared" si="72"/>
        <v>2199.5507455678312</v>
      </c>
      <c r="S52" s="72">
        <f t="shared" si="72"/>
        <v>10.552092645114129</v>
      </c>
      <c r="T52" s="72">
        <f t="shared" si="72"/>
        <v>956817.25354485691</v>
      </c>
      <c r="U52" s="72">
        <f t="shared" si="72"/>
        <v>952260.54711889056</v>
      </c>
      <c r="V52" s="72">
        <f t="shared" si="72"/>
        <v>4556.7064259664767</v>
      </c>
      <c r="W52" s="72">
        <f t="shared" si="72"/>
        <v>24609.625288542487</v>
      </c>
      <c r="X52" s="72">
        <f t="shared" si="72"/>
        <v>24493.065008409743</v>
      </c>
      <c r="Y52" s="72">
        <f t="shared" si="72"/>
        <v>116.56028013274317</v>
      </c>
      <c r="Z52" s="72">
        <f t="shared" si="72"/>
        <v>68071.2049663051</v>
      </c>
      <c r="AA52" s="72">
        <f t="shared" si="72"/>
        <v>67754.487546650329</v>
      </c>
      <c r="AB52" s="72">
        <f t="shared" si="72"/>
        <v>316.7174196547694</v>
      </c>
      <c r="AC52" s="72">
        <f t="shared" si="72"/>
        <v>5925.3653488417549</v>
      </c>
      <c r="AD52" s="72">
        <f t="shared" si="72"/>
        <v>5905.9357958681012</v>
      </c>
      <c r="AE52" s="72">
        <f t="shared" si="72"/>
        <v>19.429552973653017</v>
      </c>
      <c r="AF52" s="72">
        <f t="shared" si="72"/>
        <v>2462663.929474514</v>
      </c>
      <c r="AG52" s="72">
        <f t="shared" si="72"/>
        <v>2454613.3161616325</v>
      </c>
      <c r="AH52" s="72">
        <f t="shared" si="72"/>
        <v>8050.6133128813526</v>
      </c>
      <c r="AI52" s="72">
        <f t="shared" si="72"/>
        <v>59091.039808781832</v>
      </c>
      <c r="AJ52" s="72">
        <f t="shared" si="72"/>
        <v>58899.091756342466</v>
      </c>
      <c r="AK52" s="72">
        <f t="shared" si="72"/>
        <v>191.9480524393739</v>
      </c>
      <c r="AL52" s="72">
        <f t="shared" si="72"/>
        <v>141981.98286108804</v>
      </c>
      <c r="AM52" s="72">
        <f t="shared" si="72"/>
        <v>141529.78068992839</v>
      </c>
      <c r="AN52" s="72">
        <f t="shared" si="72"/>
        <v>452.20217115962805</v>
      </c>
    </row>
    <row r="53" spans="1:47" x14ac:dyDescent="0.2">
      <c r="A53" s="83" t="s">
        <v>118</v>
      </c>
      <c r="B53" s="71">
        <v>37.5</v>
      </c>
      <c r="C53" s="76" t="s">
        <v>3</v>
      </c>
      <c r="D53" s="71" t="s">
        <v>90</v>
      </c>
      <c r="E53" s="71">
        <v>1</v>
      </c>
      <c r="F53" s="72">
        <f t="shared" si="56"/>
        <v>3932.98</v>
      </c>
      <c r="G53" s="72">
        <f t="shared" ref="G53" si="73">G94+G137+G180+G223+G266</f>
        <v>0</v>
      </c>
      <c r="H53" s="72">
        <f t="shared" si="56"/>
        <v>3932.98</v>
      </c>
      <c r="I53" s="72">
        <f t="shared" si="56"/>
        <v>56.841645071239824</v>
      </c>
      <c r="J53" s="72">
        <f t="shared" si="56"/>
        <v>56.574522164640435</v>
      </c>
      <c r="K53" s="72">
        <f t="shared" ref="K53:AN53" si="74">K95+K138+K181+K224+K267</f>
        <v>25176.747433537403</v>
      </c>
      <c r="L53" s="72">
        <f t="shared" si="74"/>
        <v>25058.93308742435</v>
      </c>
      <c r="M53" s="72">
        <f t="shared" si="74"/>
        <v>675.53254501141623</v>
      </c>
      <c r="N53" s="72">
        <f t="shared" si="74"/>
        <v>672.40077559843382</v>
      </c>
      <c r="O53" s="72">
        <f t="shared" si="74"/>
        <v>2068.2182534222175</v>
      </c>
      <c r="P53" s="72">
        <f t="shared" si="74"/>
        <v>2058.9287822856222</v>
      </c>
      <c r="Q53" s="72">
        <f t="shared" si="74"/>
        <v>3467.3403493456299</v>
      </c>
      <c r="R53" s="72">
        <f t="shared" si="74"/>
        <v>3451.0458520430666</v>
      </c>
      <c r="S53" s="72">
        <f t="shared" si="74"/>
        <v>16.294497302562661</v>
      </c>
      <c r="T53" s="72">
        <f t="shared" si="74"/>
        <v>1495938.8856806611</v>
      </c>
      <c r="U53" s="72">
        <f t="shared" si="74"/>
        <v>1488938.2500364403</v>
      </c>
      <c r="V53" s="72">
        <f t="shared" si="74"/>
        <v>7000.635644220587</v>
      </c>
      <c r="W53" s="72">
        <f t="shared" si="74"/>
        <v>38211.111319930882</v>
      </c>
      <c r="X53" s="72">
        <f t="shared" si="74"/>
        <v>38033.896016210652</v>
      </c>
      <c r="Y53" s="72">
        <f t="shared" si="74"/>
        <v>177.21530372022426</v>
      </c>
      <c r="Z53" s="72">
        <f t="shared" si="74"/>
        <v>103636.70254395825</v>
      </c>
      <c r="AA53" s="72">
        <f t="shared" si="74"/>
        <v>103169.88090504365</v>
      </c>
      <c r="AB53" s="72">
        <f t="shared" si="74"/>
        <v>466.82163891459641</v>
      </c>
      <c r="AC53" s="72">
        <f t="shared" si="74"/>
        <v>7316.3739937040737</v>
      </c>
      <c r="AD53" s="72">
        <f t="shared" si="74"/>
        <v>7292.9950815205366</v>
      </c>
      <c r="AE53" s="72">
        <f t="shared" si="74"/>
        <v>23.378912183536158</v>
      </c>
      <c r="AF53" s="72">
        <f t="shared" si="74"/>
        <v>3037902.9590842319</v>
      </c>
      <c r="AG53" s="72">
        <f t="shared" si="74"/>
        <v>3028244.3406520304</v>
      </c>
      <c r="AH53" s="72">
        <f t="shared" si="74"/>
        <v>9658.6184322009794</v>
      </c>
      <c r="AI53" s="72">
        <f t="shared" si="74"/>
        <v>72750.32008481762</v>
      </c>
      <c r="AJ53" s="72">
        <f t="shared" si="74"/>
        <v>72521.438967458729</v>
      </c>
      <c r="AK53" s="72">
        <f t="shared" si="74"/>
        <v>228.88111735889743</v>
      </c>
      <c r="AL53" s="72">
        <f t="shared" si="74"/>
        <v>173751.7690940662</v>
      </c>
      <c r="AM53" s="72">
        <f t="shared" si="74"/>
        <v>173222.67428229307</v>
      </c>
      <c r="AN53" s="72">
        <f t="shared" si="74"/>
        <v>529.09481177311682</v>
      </c>
    </row>
    <row r="54" spans="1:47" x14ac:dyDescent="0.2">
      <c r="A54" s="83" t="s">
        <v>119</v>
      </c>
      <c r="B54" s="71">
        <v>42.5</v>
      </c>
      <c r="C54" s="76" t="s">
        <v>3</v>
      </c>
      <c r="D54" s="71" t="s">
        <v>90</v>
      </c>
      <c r="E54" s="71">
        <v>1</v>
      </c>
      <c r="F54" s="72">
        <f t="shared" si="56"/>
        <v>4494.46</v>
      </c>
      <c r="G54" s="72">
        <f t="shared" ref="G54" si="75">G95+G138+G181+G224+G267</f>
        <v>0</v>
      </c>
      <c r="H54" s="72">
        <f t="shared" si="56"/>
        <v>4494.46</v>
      </c>
      <c r="I54" s="72">
        <f t="shared" si="56"/>
        <v>88.775828121019288</v>
      </c>
      <c r="J54" s="72">
        <f t="shared" si="56"/>
        <v>88.362361798564649</v>
      </c>
      <c r="K54" s="72">
        <f t="shared" ref="K54:AN54" si="76">K96+K139+K182+K225+K268</f>
        <v>39279.059116966673</v>
      </c>
      <c r="L54" s="72">
        <f t="shared" si="76"/>
        <v>39097.201906038834</v>
      </c>
      <c r="M54" s="72">
        <f t="shared" si="76"/>
        <v>1051.4515577759157</v>
      </c>
      <c r="N54" s="72">
        <f t="shared" si="76"/>
        <v>1046.6465162745369</v>
      </c>
      <c r="O54" s="72">
        <f t="shared" si="76"/>
        <v>3194.1330984528558</v>
      </c>
      <c r="P54" s="72">
        <f t="shared" si="76"/>
        <v>3180.1682464836513</v>
      </c>
      <c r="Q54" s="72">
        <f t="shared" si="76"/>
        <v>5060.2222028980996</v>
      </c>
      <c r="R54" s="72">
        <f t="shared" si="76"/>
        <v>5036.6546225181864</v>
      </c>
      <c r="S54" s="72">
        <f t="shared" si="76"/>
        <v>23.567580379914205</v>
      </c>
      <c r="T54" s="72">
        <f t="shared" si="76"/>
        <v>2176780.4693576712</v>
      </c>
      <c r="U54" s="72">
        <f t="shared" si="76"/>
        <v>2166701.3720051963</v>
      </c>
      <c r="V54" s="72">
        <f t="shared" si="76"/>
        <v>10079.097352474608</v>
      </c>
      <c r="W54" s="72">
        <f t="shared" si="76"/>
        <v>55274.708918334531</v>
      </c>
      <c r="X54" s="72">
        <f t="shared" si="76"/>
        <v>55021.960941828387</v>
      </c>
      <c r="Y54" s="72">
        <f t="shared" si="76"/>
        <v>252.74797650614801</v>
      </c>
      <c r="Z54" s="72">
        <f t="shared" si="76"/>
        <v>147390.39579797725</v>
      </c>
      <c r="AA54" s="72">
        <f t="shared" si="76"/>
        <v>146743.16260748974</v>
      </c>
      <c r="AB54" s="72">
        <f t="shared" si="76"/>
        <v>647.23319048748635</v>
      </c>
      <c r="AC54" s="72">
        <f t="shared" si="76"/>
        <v>9144.7784663372768</v>
      </c>
      <c r="AD54" s="72">
        <f t="shared" si="76"/>
        <v>9115.9831333295115</v>
      </c>
      <c r="AE54" s="72">
        <f t="shared" si="76"/>
        <v>28.795333007763929</v>
      </c>
      <c r="AF54" s="72">
        <f t="shared" si="76"/>
        <v>3793531.535039769</v>
      </c>
      <c r="AG54" s="72">
        <f t="shared" si="76"/>
        <v>3781670.0384597848</v>
      </c>
      <c r="AH54" s="72">
        <f t="shared" si="76"/>
        <v>11861.496579984494</v>
      </c>
      <c r="AI54" s="72">
        <f t="shared" si="76"/>
        <v>90669.273814078144</v>
      </c>
      <c r="AJ54" s="72">
        <f t="shared" si="76"/>
        <v>90389.904867925507</v>
      </c>
      <c r="AK54" s="72">
        <f t="shared" si="76"/>
        <v>279.36894615263373</v>
      </c>
      <c r="AL54" s="72">
        <f t="shared" si="76"/>
        <v>215270.83774097252</v>
      </c>
      <c r="AM54" s="72">
        <f t="shared" si="76"/>
        <v>214637.12767967445</v>
      </c>
      <c r="AN54" s="72">
        <f t="shared" si="76"/>
        <v>633.71006129806483</v>
      </c>
    </row>
    <row r="55" spans="1:47" x14ac:dyDescent="0.2">
      <c r="A55" s="83" t="s">
        <v>120</v>
      </c>
      <c r="B55" s="71">
        <v>47.5</v>
      </c>
      <c r="C55" s="76" t="s">
        <v>3</v>
      </c>
      <c r="D55" s="71" t="s">
        <v>90</v>
      </c>
      <c r="E55" s="71">
        <v>1</v>
      </c>
      <c r="F55" s="72">
        <f t="shared" si="56"/>
        <v>4542.3999999999996</v>
      </c>
      <c r="G55" s="72">
        <f t="shared" ref="G55" si="77">G96+G139+G182+G225+G268</f>
        <v>0</v>
      </c>
      <c r="H55" s="72">
        <f t="shared" si="56"/>
        <v>4542.3999999999996</v>
      </c>
      <c r="I55" s="72">
        <f t="shared" si="56"/>
        <v>144.97800842885923</v>
      </c>
      <c r="J55" s="72">
        <f t="shared" si="56"/>
        <v>144.31353387559949</v>
      </c>
      <c r="K55" s="72">
        <f t="shared" ref="K55:AN55" si="78">K97+K140+K183+K226+K269</f>
        <v>63989.497922950388</v>
      </c>
      <c r="L55" s="72">
        <f t="shared" si="78"/>
        <v>63699.059783777717</v>
      </c>
      <c r="M55" s="72">
        <f t="shared" si="78"/>
        <v>1703.8451037139043</v>
      </c>
      <c r="N55" s="72">
        <f t="shared" si="78"/>
        <v>1696.2756442247053</v>
      </c>
      <c r="O55" s="72">
        <f t="shared" si="78"/>
        <v>5086.1136912001093</v>
      </c>
      <c r="P55" s="72">
        <f t="shared" si="78"/>
        <v>5065.1096521507288</v>
      </c>
      <c r="Q55" s="72">
        <f t="shared" si="78"/>
        <v>7393.8784298718201</v>
      </c>
      <c r="R55" s="72">
        <f t="shared" si="78"/>
        <v>7359.990227655574</v>
      </c>
      <c r="S55" s="72">
        <f t="shared" si="78"/>
        <v>33.888202216246896</v>
      </c>
      <c r="T55" s="72">
        <f t="shared" si="78"/>
        <v>3162381.0177732795</v>
      </c>
      <c r="U55" s="72">
        <f t="shared" si="78"/>
        <v>3148025.1805623346</v>
      </c>
      <c r="V55" s="72">
        <f t="shared" si="78"/>
        <v>14355.837210944912</v>
      </c>
      <c r="W55" s="72">
        <f t="shared" si="78"/>
        <v>79369.110048806673</v>
      </c>
      <c r="X55" s="72">
        <f t="shared" si="78"/>
        <v>79016.121848925803</v>
      </c>
      <c r="Y55" s="72">
        <f t="shared" si="78"/>
        <v>352.98819988086507</v>
      </c>
      <c r="Z55" s="72">
        <f t="shared" si="78"/>
        <v>204580.3620029107</v>
      </c>
      <c r="AA55" s="72">
        <f t="shared" si="78"/>
        <v>203728.27447884969</v>
      </c>
      <c r="AB55" s="72">
        <f t="shared" si="78"/>
        <v>852.08752406098938</v>
      </c>
      <c r="AC55" s="72">
        <f t="shared" si="78"/>
        <v>10647.225612335495</v>
      </c>
      <c r="AD55" s="72">
        <f t="shared" si="78"/>
        <v>10614.344107743394</v>
      </c>
      <c r="AE55" s="72">
        <f t="shared" si="78"/>
        <v>32.88150459210101</v>
      </c>
      <c r="AF55" s="72">
        <f t="shared" si="78"/>
        <v>4407349.7698860038</v>
      </c>
      <c r="AG55" s="72">
        <f t="shared" si="78"/>
        <v>4393894.8349637929</v>
      </c>
      <c r="AH55" s="72">
        <f t="shared" si="78"/>
        <v>13454.934922210814</v>
      </c>
      <c r="AI55" s="72">
        <f t="shared" si="78"/>
        <v>104875.21911176476</v>
      </c>
      <c r="AJ55" s="72">
        <f t="shared" si="78"/>
        <v>104562.68804905821</v>
      </c>
      <c r="AK55" s="72">
        <f t="shared" si="78"/>
        <v>312.53106270655189</v>
      </c>
      <c r="AL55" s="72">
        <f t="shared" si="78"/>
        <v>245700.29911279713</v>
      </c>
      <c r="AM55" s="72">
        <f t="shared" si="78"/>
        <v>245021.11269804288</v>
      </c>
      <c r="AN55" s="72">
        <f t="shared" si="78"/>
        <v>679.1864147542874</v>
      </c>
      <c r="AQ55" s="230"/>
      <c r="AR55" s="231"/>
      <c r="AU55" s="231"/>
    </row>
    <row r="56" spans="1:47" x14ac:dyDescent="0.2">
      <c r="A56" s="83" t="s">
        <v>121</v>
      </c>
      <c r="B56" s="71">
        <v>52.5</v>
      </c>
      <c r="C56" s="76" t="s">
        <v>3</v>
      </c>
      <c r="D56" s="71" t="s">
        <v>90</v>
      </c>
      <c r="E56" s="71">
        <v>1</v>
      </c>
      <c r="F56" s="72">
        <f t="shared" si="56"/>
        <v>3959.2</v>
      </c>
      <c r="G56" s="72">
        <f t="shared" ref="G56" si="79">G97+G140+G183+G226+G269</f>
        <v>0</v>
      </c>
      <c r="H56" s="72">
        <f t="shared" si="56"/>
        <v>3959.2</v>
      </c>
      <c r="I56" s="72">
        <f t="shared" si="56"/>
        <v>173.83416050658184</v>
      </c>
      <c r="J56" s="72">
        <f t="shared" si="56"/>
        <v>173.04861297372483</v>
      </c>
      <c r="K56" s="72">
        <f t="shared" ref="K56:AN56" si="80">K98+K141+K184+K227+K270</f>
        <v>76541.219776424463</v>
      </c>
      <c r="L56" s="72">
        <f t="shared" si="80"/>
        <v>76199.997053999658</v>
      </c>
      <c r="M56" s="72">
        <f t="shared" si="80"/>
        <v>2027.4398557771181</v>
      </c>
      <c r="N56" s="72">
        <f t="shared" si="80"/>
        <v>2018.6677084289115</v>
      </c>
      <c r="O56" s="72">
        <f t="shared" si="80"/>
        <v>5949.8766549932316</v>
      </c>
      <c r="P56" s="72">
        <f t="shared" si="80"/>
        <v>5926.633786008525</v>
      </c>
      <c r="Q56" s="72">
        <f t="shared" si="80"/>
        <v>8170.2055438093466</v>
      </c>
      <c r="R56" s="72">
        <f t="shared" si="80"/>
        <v>8133.2848097650667</v>
      </c>
      <c r="S56" s="72">
        <f t="shared" si="80"/>
        <v>36.920734044281176</v>
      </c>
      <c r="T56" s="72">
        <f t="shared" si="80"/>
        <v>3476675.0291704144</v>
      </c>
      <c r="U56" s="72">
        <f t="shared" si="80"/>
        <v>3461172.1575258886</v>
      </c>
      <c r="V56" s="72">
        <f t="shared" si="80"/>
        <v>15502.871644526138</v>
      </c>
      <c r="W56" s="72">
        <f t="shared" si="80"/>
        <v>86358.072532139136</v>
      </c>
      <c r="X56" s="72">
        <f t="shared" si="80"/>
        <v>85983.79873590458</v>
      </c>
      <c r="Y56" s="72">
        <f t="shared" si="80"/>
        <v>374.27379623454908</v>
      </c>
      <c r="Z56" s="72">
        <f t="shared" si="80"/>
        <v>215988.42356074438</v>
      </c>
      <c r="AA56" s="72">
        <f t="shared" si="80"/>
        <v>215133.16784220689</v>
      </c>
      <c r="AB56" s="72">
        <f t="shared" si="80"/>
        <v>855.25571853748988</v>
      </c>
      <c r="AC56" s="72">
        <f t="shared" si="80"/>
        <v>10194.106809484074</v>
      </c>
      <c r="AD56" s="72">
        <f t="shared" si="80"/>
        <v>10163.133337064675</v>
      </c>
      <c r="AE56" s="72">
        <f t="shared" si="80"/>
        <v>30.973472419397467</v>
      </c>
      <c r="AF56" s="72">
        <f t="shared" si="80"/>
        <v>4210886.1552413581</v>
      </c>
      <c r="AG56" s="72">
        <f t="shared" si="80"/>
        <v>4198295.7556681614</v>
      </c>
      <c r="AH56" s="72">
        <f t="shared" si="80"/>
        <v>12590.399573196599</v>
      </c>
      <c r="AI56" s="72">
        <f t="shared" si="80"/>
        <v>99765.760051543606</v>
      </c>
      <c r="AJ56" s="72">
        <f t="shared" si="80"/>
        <v>99477.334197654782</v>
      </c>
      <c r="AK56" s="72">
        <f t="shared" si="80"/>
        <v>288.42585388880616</v>
      </c>
      <c r="AL56" s="72">
        <f t="shared" si="80"/>
        <v>230725.44785882041</v>
      </c>
      <c r="AM56" s="72">
        <f t="shared" si="80"/>
        <v>230124.87786498986</v>
      </c>
      <c r="AN56" s="72">
        <f t="shared" si="80"/>
        <v>600.56999383054426</v>
      </c>
    </row>
    <row r="57" spans="1:47" x14ac:dyDescent="0.2">
      <c r="A57" s="83" t="s">
        <v>122</v>
      </c>
      <c r="B57" s="71">
        <v>57.5</v>
      </c>
      <c r="C57" s="76" t="s">
        <v>3</v>
      </c>
      <c r="D57" s="71" t="s">
        <v>90</v>
      </c>
      <c r="E57" s="71">
        <v>1</v>
      </c>
      <c r="F57" s="72">
        <f t="shared" si="56"/>
        <v>3327.36</v>
      </c>
      <c r="G57" s="72">
        <f t="shared" ref="G57" si="81">G98+G141+G184+G227+G270</f>
        <v>0</v>
      </c>
      <c r="H57" s="72">
        <f t="shared" si="56"/>
        <v>3327.36</v>
      </c>
      <c r="I57" s="72">
        <f t="shared" si="56"/>
        <v>236.87595712211393</v>
      </c>
      <c r="J57" s="72">
        <f t="shared" si="56"/>
        <v>235.81783547472838</v>
      </c>
      <c r="K57" s="72">
        <f t="shared" ref="K57:AN57" si="82">K99+K142+K185+K228+K271</f>
        <v>103729.64770731801</v>
      </c>
      <c r="L57" s="72">
        <f t="shared" si="82"/>
        <v>103276.49892647828</v>
      </c>
      <c r="M57" s="72">
        <f t="shared" si="82"/>
        <v>2715.3774782283508</v>
      </c>
      <c r="N57" s="72">
        <f t="shared" si="82"/>
        <v>2704.0847239065529</v>
      </c>
      <c r="O57" s="72">
        <f t="shared" si="82"/>
        <v>7673.5304480899176</v>
      </c>
      <c r="P57" s="72">
        <f t="shared" si="82"/>
        <v>7646.5888988799543</v>
      </c>
      <c r="Q57" s="72">
        <f t="shared" si="82"/>
        <v>9711.914242006671</v>
      </c>
      <c r="R57" s="72">
        <f t="shared" si="82"/>
        <v>9668.5312544638655</v>
      </c>
      <c r="S57" s="72">
        <f t="shared" si="82"/>
        <v>43.382987542806632</v>
      </c>
      <c r="T57" s="72">
        <f t="shared" si="82"/>
        <v>4089716.4300458524</v>
      </c>
      <c r="U57" s="72">
        <f t="shared" si="82"/>
        <v>4071842.0100038489</v>
      </c>
      <c r="V57" s="72">
        <f t="shared" si="82"/>
        <v>17874.420042003854</v>
      </c>
      <c r="W57" s="72">
        <f t="shared" si="82"/>
        <v>99444.151515098682</v>
      </c>
      <c r="X57" s="72">
        <f t="shared" si="82"/>
        <v>99029.227717772141</v>
      </c>
      <c r="Y57" s="72">
        <f t="shared" si="82"/>
        <v>414.92379732653717</v>
      </c>
      <c r="Z57" s="72">
        <f t="shared" si="82"/>
        <v>233872.70641745179</v>
      </c>
      <c r="AA57" s="72">
        <f t="shared" si="82"/>
        <v>233028.07542585934</v>
      </c>
      <c r="AB57" s="72">
        <f t="shared" si="82"/>
        <v>844.63099159243939</v>
      </c>
      <c r="AC57" s="72">
        <f t="shared" si="82"/>
        <v>9893.5851384029083</v>
      </c>
      <c r="AD57" s="72">
        <f t="shared" si="82"/>
        <v>9863.8765648653352</v>
      </c>
      <c r="AE57" s="72">
        <f t="shared" si="82"/>
        <v>29.708573537573102</v>
      </c>
      <c r="AF57" s="72">
        <f t="shared" si="82"/>
        <v>4067175.7899130704</v>
      </c>
      <c r="AG57" s="72">
        <f t="shared" si="82"/>
        <v>4055280.1563682407</v>
      </c>
      <c r="AH57" s="72">
        <f t="shared" si="82"/>
        <v>11895.633544829674</v>
      </c>
      <c r="AI57" s="72">
        <f t="shared" si="82"/>
        <v>95419.162657713983</v>
      </c>
      <c r="AJ57" s="72">
        <f t="shared" si="82"/>
        <v>95155.107866901235</v>
      </c>
      <c r="AK57" s="72">
        <f t="shared" si="82"/>
        <v>264.05479081275371</v>
      </c>
      <c r="AL57" s="72">
        <f t="shared" si="82"/>
        <v>214441.58746255568</v>
      </c>
      <c r="AM57" s="72">
        <f t="shared" si="82"/>
        <v>213942.64240451567</v>
      </c>
      <c r="AN57" s="72">
        <f t="shared" si="82"/>
        <v>498.94505803997527</v>
      </c>
    </row>
    <row r="58" spans="1:47" x14ac:dyDescent="0.2">
      <c r="A58" s="83" t="s">
        <v>123</v>
      </c>
      <c r="B58" s="71">
        <v>62.5</v>
      </c>
      <c r="C58" s="76" t="s">
        <v>3</v>
      </c>
      <c r="D58" s="71" t="s">
        <v>90</v>
      </c>
      <c r="E58" s="71">
        <v>1</v>
      </c>
      <c r="F58" s="72">
        <f t="shared" si="56"/>
        <v>3125.7200000000003</v>
      </c>
      <c r="G58" s="72">
        <f t="shared" ref="G58" si="83">G99+G142+G185+G228+G271</f>
        <v>0</v>
      </c>
      <c r="H58" s="72">
        <f t="shared" si="56"/>
        <v>3125.7200000000003</v>
      </c>
      <c r="I58" s="72">
        <f t="shared" si="56"/>
        <v>310.81557959366108</v>
      </c>
      <c r="J58" s="72">
        <f t="shared" si="56"/>
        <v>309.4169086365207</v>
      </c>
      <c r="K58" s="72">
        <f t="shared" ref="K58:AN58" si="84">K100+K143+K186+K229+K272</f>
        <v>135349.49287879505</v>
      </c>
      <c r="L58" s="72">
        <f t="shared" si="84"/>
        <v>134758.91995354762</v>
      </c>
      <c r="M58" s="72">
        <f t="shared" si="84"/>
        <v>3501.0167586848975</v>
      </c>
      <c r="N58" s="72">
        <f t="shared" si="84"/>
        <v>3486.7490182372876</v>
      </c>
      <c r="O58" s="72">
        <f t="shared" si="84"/>
        <v>9531.7432898316656</v>
      </c>
      <c r="P58" s="72">
        <f t="shared" si="84"/>
        <v>9501.0843590833065</v>
      </c>
      <c r="Q58" s="72">
        <f t="shared" si="84"/>
        <v>11500.17644496546</v>
      </c>
      <c r="R58" s="72">
        <f t="shared" si="84"/>
        <v>11448.425619551266</v>
      </c>
      <c r="S58" s="72">
        <f t="shared" si="84"/>
        <v>51.750825414192832</v>
      </c>
      <c r="T58" s="72">
        <f t="shared" si="84"/>
        <v>4795598.0826807925</v>
      </c>
      <c r="U58" s="72">
        <f t="shared" si="84"/>
        <v>4774658.3477616115</v>
      </c>
      <c r="V58" s="72">
        <f t="shared" si="84"/>
        <v>20939.734919180977</v>
      </c>
      <c r="W58" s="72">
        <f t="shared" si="84"/>
        <v>114312.22490044743</v>
      </c>
      <c r="X58" s="72">
        <f t="shared" si="84"/>
        <v>113843.9480133183</v>
      </c>
      <c r="Y58" s="72">
        <f t="shared" si="84"/>
        <v>468.27688712912459</v>
      </c>
      <c r="Z58" s="72">
        <f t="shared" si="84"/>
        <v>254089.14140108589</v>
      </c>
      <c r="AA58" s="72">
        <f t="shared" si="84"/>
        <v>253232.08283878083</v>
      </c>
      <c r="AB58" s="72">
        <f t="shared" si="84"/>
        <v>857.05856230506834</v>
      </c>
      <c r="AC58" s="72">
        <f t="shared" si="84"/>
        <v>10307.465669558231</v>
      </c>
      <c r="AD58" s="72">
        <f t="shared" si="84"/>
        <v>10276.105231194255</v>
      </c>
      <c r="AE58" s="72">
        <f t="shared" si="84"/>
        <v>31.3604383639763</v>
      </c>
      <c r="AF58" s="72">
        <f t="shared" si="84"/>
        <v>4216461.5535794729</v>
      </c>
      <c r="AG58" s="72">
        <f t="shared" si="84"/>
        <v>4204091.6904558279</v>
      </c>
      <c r="AH58" s="72">
        <f t="shared" si="84"/>
        <v>12369.863123646181</v>
      </c>
      <c r="AI58" s="72">
        <f t="shared" si="84"/>
        <v>97936.350566540335</v>
      </c>
      <c r="AJ58" s="72">
        <f t="shared" si="84"/>
        <v>97670.277099747676</v>
      </c>
      <c r="AK58" s="72">
        <f t="shared" si="84"/>
        <v>266.07346679268085</v>
      </c>
      <c r="AL58" s="72">
        <f t="shared" si="84"/>
        <v>213935.4877278991</v>
      </c>
      <c r="AM58" s="72">
        <f t="shared" si="84"/>
        <v>213479.09638161457</v>
      </c>
      <c r="AN58" s="72">
        <f t="shared" si="84"/>
        <v>456.39134628456668</v>
      </c>
    </row>
    <row r="59" spans="1:47" x14ac:dyDescent="0.2">
      <c r="A59" s="83" t="s">
        <v>124</v>
      </c>
      <c r="B59" s="71">
        <v>67.5</v>
      </c>
      <c r="C59" s="76" t="s">
        <v>3</v>
      </c>
      <c r="D59" s="71" t="s">
        <v>90</v>
      </c>
      <c r="E59" s="71">
        <v>1</v>
      </c>
      <c r="F59" s="72">
        <f t="shared" si="56"/>
        <v>2624.9</v>
      </c>
      <c r="G59" s="72">
        <f t="shared" ref="G59" si="85">G100+G143+G186+G229+G272</f>
        <v>0</v>
      </c>
      <c r="H59" s="72">
        <f t="shared" si="56"/>
        <v>2624.9</v>
      </c>
      <c r="I59" s="72">
        <f t="shared" si="56"/>
        <v>438.22746624691888</v>
      </c>
      <c r="J59" s="72">
        <f t="shared" si="56"/>
        <v>436.14842234639246</v>
      </c>
      <c r="K59" s="72">
        <f t="shared" ref="K59:AN59" si="86">K101+K144+K187+K230+K273</f>
        <v>188331.20342089998</v>
      </c>
      <c r="L59" s="72">
        <f t="shared" si="86"/>
        <v>187481.2116338028</v>
      </c>
      <c r="M59" s="72">
        <f t="shared" si="86"/>
        <v>4737.7728657931175</v>
      </c>
      <c r="N59" s="72">
        <f t="shared" si="86"/>
        <v>4718.6393727321174</v>
      </c>
      <c r="O59" s="72">
        <f t="shared" si="86"/>
        <v>11868.992159072757</v>
      </c>
      <c r="P59" s="72">
        <f t="shared" si="86"/>
        <v>11836.586873140413</v>
      </c>
      <c r="Q59" s="72">
        <f t="shared" si="86"/>
        <v>13585.051453654485</v>
      </c>
      <c r="R59" s="72">
        <f t="shared" si="86"/>
        <v>13520.601092738165</v>
      </c>
      <c r="S59" s="72">
        <f t="shared" si="86"/>
        <v>64.450360916320051</v>
      </c>
      <c r="T59" s="72">
        <f t="shared" si="86"/>
        <v>5544843.7315322338</v>
      </c>
      <c r="U59" s="72">
        <f t="shared" si="86"/>
        <v>5519782.7691711169</v>
      </c>
      <c r="V59" s="72">
        <f t="shared" si="86"/>
        <v>25060.962361116603</v>
      </c>
      <c r="W59" s="72">
        <f t="shared" si="86"/>
        <v>126587.18543222336</v>
      </c>
      <c r="X59" s="72">
        <f t="shared" si="86"/>
        <v>126070.45097055161</v>
      </c>
      <c r="Y59" s="72">
        <f t="shared" si="86"/>
        <v>516.73446167173825</v>
      </c>
      <c r="Z59" s="72">
        <f t="shared" si="86"/>
        <v>250155.80581585033</v>
      </c>
      <c r="AA59" s="72">
        <f t="shared" si="86"/>
        <v>249392.54984088455</v>
      </c>
      <c r="AB59" s="72">
        <f t="shared" si="86"/>
        <v>763.25597496577757</v>
      </c>
      <c r="AC59" s="72">
        <f t="shared" si="86"/>
        <v>10215.741446473759</v>
      </c>
      <c r="AD59" s="72">
        <f t="shared" si="86"/>
        <v>10182.392944640143</v>
      </c>
      <c r="AE59" s="72">
        <f t="shared" si="86"/>
        <v>33.348501833614932</v>
      </c>
      <c r="AF59" s="72">
        <f t="shared" si="86"/>
        <v>4130233.3755950509</v>
      </c>
      <c r="AG59" s="72">
        <f t="shared" si="86"/>
        <v>4117521.4029821455</v>
      </c>
      <c r="AH59" s="72">
        <f t="shared" si="86"/>
        <v>12711.972612905549</v>
      </c>
      <c r="AI59" s="72">
        <f t="shared" si="86"/>
        <v>93710.325213001823</v>
      </c>
      <c r="AJ59" s="72">
        <f t="shared" si="86"/>
        <v>93455.854776776629</v>
      </c>
      <c r="AK59" s="72">
        <f t="shared" si="86"/>
        <v>254.47043622519777</v>
      </c>
      <c r="AL59" s="72">
        <f t="shared" si="86"/>
        <v>192103.07438890086</v>
      </c>
      <c r="AM59" s="72">
        <f t="shared" si="86"/>
        <v>191752.90036715619</v>
      </c>
      <c r="AN59" s="72">
        <f t="shared" si="86"/>
        <v>350.17402174463859</v>
      </c>
    </row>
    <row r="60" spans="1:47" x14ac:dyDescent="0.2">
      <c r="A60" s="83" t="s">
        <v>125</v>
      </c>
      <c r="B60" s="71">
        <v>72.5</v>
      </c>
      <c r="C60" s="76" t="s">
        <v>3</v>
      </c>
      <c r="D60" s="71" t="s">
        <v>90</v>
      </c>
      <c r="E60" s="71">
        <v>1</v>
      </c>
      <c r="F60" s="72">
        <f t="shared" si="56"/>
        <v>2505.88</v>
      </c>
      <c r="G60" s="72">
        <f t="shared" ref="G60" si="87">G101+G144+G187+G230+G273</f>
        <v>0</v>
      </c>
      <c r="H60" s="72">
        <f t="shared" si="56"/>
        <v>2505.88</v>
      </c>
      <c r="I60" s="72">
        <f t="shared" si="56"/>
        <v>590.80877017584112</v>
      </c>
      <c r="J60" s="72">
        <f t="shared" si="56"/>
        <v>587.94455906278813</v>
      </c>
      <c r="K60" s="72">
        <f t="shared" ref="K60:AN60" si="88">K102+K145+K188+K231+K274</f>
        <v>250571.02527857435</v>
      </c>
      <c r="L60" s="72">
        <f t="shared" si="88"/>
        <v>249437.08191652375</v>
      </c>
      <c r="M60" s="72">
        <f t="shared" si="88"/>
        <v>6133.5045086454866</v>
      </c>
      <c r="N60" s="72">
        <f t="shared" si="88"/>
        <v>6109.7155005163149</v>
      </c>
      <c r="O60" s="72">
        <f t="shared" si="88"/>
        <v>14227.259253379596</v>
      </c>
      <c r="P60" s="72">
        <f t="shared" si="88"/>
        <v>14195.462824401213</v>
      </c>
      <c r="Q60" s="72">
        <f t="shared" si="88"/>
        <v>15951.836794747709</v>
      </c>
      <c r="R60" s="72">
        <f t="shared" si="88"/>
        <v>15874.503094695283</v>
      </c>
      <c r="S60" s="72">
        <f t="shared" si="88"/>
        <v>77.333700052428412</v>
      </c>
      <c r="T60" s="72">
        <f t="shared" si="88"/>
        <v>6377741.2478215648</v>
      </c>
      <c r="U60" s="72">
        <f t="shared" si="88"/>
        <v>6348812.7591819828</v>
      </c>
      <c r="V60" s="72">
        <f t="shared" si="88"/>
        <v>28928.488639581366</v>
      </c>
      <c r="W60" s="72">
        <f t="shared" si="88"/>
        <v>139761.4034109255</v>
      </c>
      <c r="X60" s="72">
        <f t="shared" si="88"/>
        <v>139209.40378133114</v>
      </c>
      <c r="Y60" s="72">
        <f t="shared" si="88"/>
        <v>551.99962959432924</v>
      </c>
      <c r="Z60" s="72">
        <f t="shared" si="88"/>
        <v>248821.17668303961</v>
      </c>
      <c r="AA60" s="72">
        <f t="shared" si="88"/>
        <v>248136.9654230678</v>
      </c>
      <c r="AB60" s="72">
        <f t="shared" si="88"/>
        <v>684.21125997180206</v>
      </c>
      <c r="AC60" s="72">
        <f t="shared" si="88"/>
        <v>10902.241890026535</v>
      </c>
      <c r="AD60" s="72">
        <f t="shared" si="88"/>
        <v>10865.365126692526</v>
      </c>
      <c r="AE60" s="72">
        <f t="shared" si="88"/>
        <v>36.87676333400907</v>
      </c>
      <c r="AF60" s="72">
        <f t="shared" si="88"/>
        <v>4355949.5894823847</v>
      </c>
      <c r="AG60" s="72">
        <f t="shared" si="88"/>
        <v>4342362.4376942692</v>
      </c>
      <c r="AH60" s="72">
        <f t="shared" si="88"/>
        <v>13587.151788115443</v>
      </c>
      <c r="AI60" s="72">
        <f t="shared" si="88"/>
        <v>96565.054302110293</v>
      </c>
      <c r="AJ60" s="72">
        <f t="shared" si="88"/>
        <v>96311.900299930334</v>
      </c>
      <c r="AK60" s="72">
        <f t="shared" si="88"/>
        <v>253.15400217998103</v>
      </c>
      <c r="AL60" s="72">
        <f t="shared" si="88"/>
        <v>186627.0364283059</v>
      </c>
      <c r="AM60" s="72">
        <f t="shared" si="88"/>
        <v>186347.25573840583</v>
      </c>
      <c r="AN60" s="72">
        <f t="shared" si="88"/>
        <v>279.78068990006068</v>
      </c>
    </row>
    <row r="61" spans="1:47" x14ac:dyDescent="0.2">
      <c r="A61" s="83" t="s">
        <v>126</v>
      </c>
      <c r="B61" s="71">
        <v>77.5</v>
      </c>
      <c r="C61" s="76" t="s">
        <v>3</v>
      </c>
      <c r="D61" s="71" t="s">
        <v>90</v>
      </c>
      <c r="E61" s="71">
        <v>1</v>
      </c>
      <c r="F61" s="72">
        <f t="shared" si="56"/>
        <v>2207.48</v>
      </c>
      <c r="G61" s="72">
        <f t="shared" ref="G61" si="89">G102+G145+G188+G231+G274</f>
        <v>0</v>
      </c>
      <c r="H61" s="72">
        <f t="shared" si="56"/>
        <v>2207.48</v>
      </c>
      <c r="I61" s="72">
        <f t="shared" si="56"/>
        <v>851.04842198733763</v>
      </c>
      <c r="J61" s="72">
        <f t="shared" si="56"/>
        <v>846.94033167043074</v>
      </c>
      <c r="K61" s="72">
        <f t="shared" ref="K61:AN61" si="90">K103+K146+K189+K232+K275</f>
        <v>350649.20974816318</v>
      </c>
      <c r="L61" s="72">
        <f t="shared" si="90"/>
        <v>349137.3062864517</v>
      </c>
      <c r="M61" s="72">
        <f t="shared" si="90"/>
        <v>8100.4744874128282</v>
      </c>
      <c r="N61" s="72">
        <f t="shared" si="90"/>
        <v>8073.4402117373202</v>
      </c>
      <c r="O61" s="72">
        <f t="shared" si="90"/>
        <v>16228.925715041029</v>
      </c>
      <c r="P61" s="72">
        <f t="shared" si="90"/>
        <v>16207.760931962537</v>
      </c>
      <c r="Q61" s="72">
        <f t="shared" si="90"/>
        <v>17872.016861734093</v>
      </c>
      <c r="R61" s="72">
        <f t="shared" si="90"/>
        <v>17785.746965079041</v>
      </c>
      <c r="S61" s="72">
        <f t="shared" si="90"/>
        <v>86.269896655049479</v>
      </c>
      <c r="T61" s="72">
        <f t="shared" si="90"/>
        <v>6829536.7450437872</v>
      </c>
      <c r="U61" s="72">
        <f t="shared" si="90"/>
        <v>6799939.0933556613</v>
      </c>
      <c r="V61" s="72">
        <f t="shared" si="90"/>
        <v>29597.651688127895</v>
      </c>
      <c r="W61" s="72">
        <f t="shared" si="90"/>
        <v>137182.2987032489</v>
      </c>
      <c r="X61" s="72">
        <f t="shared" si="90"/>
        <v>136703.81464919171</v>
      </c>
      <c r="Y61" s="72">
        <f t="shared" si="90"/>
        <v>478.4840540571895</v>
      </c>
      <c r="Z61" s="72">
        <f t="shared" si="90"/>
        <v>200379.94206923048</v>
      </c>
      <c r="AA61" s="72">
        <f t="shared" si="90"/>
        <v>199916.06726047478</v>
      </c>
      <c r="AB61" s="72">
        <f t="shared" si="90"/>
        <v>463.87480875569599</v>
      </c>
      <c r="AC61" s="72">
        <f t="shared" si="90"/>
        <v>11195.260492436557</v>
      </c>
      <c r="AD61" s="72">
        <f t="shared" si="90"/>
        <v>11156.94486526362</v>
      </c>
      <c r="AE61" s="72">
        <f t="shared" si="90"/>
        <v>38.315627172938093</v>
      </c>
      <c r="AF61" s="72">
        <f t="shared" si="90"/>
        <v>4358976.5658356454</v>
      </c>
      <c r="AG61" s="72">
        <f t="shared" si="90"/>
        <v>4345903.0131572941</v>
      </c>
      <c r="AH61" s="72">
        <f t="shared" si="90"/>
        <v>13073.552678351291</v>
      </c>
      <c r="AI61" s="72">
        <f t="shared" si="90"/>
        <v>92017.535573329907</v>
      </c>
      <c r="AJ61" s="72">
        <f t="shared" si="90"/>
        <v>91810.659207792502</v>
      </c>
      <c r="AK61" s="72">
        <f t="shared" si="90"/>
        <v>206.87636553740776</v>
      </c>
      <c r="AL61" s="72">
        <f t="shared" si="90"/>
        <v>159115.76271748464</v>
      </c>
      <c r="AM61" s="72">
        <f t="shared" si="90"/>
        <v>158976.7871139897</v>
      </c>
      <c r="AN61" s="72">
        <f t="shared" si="90"/>
        <v>138.97560349492778</v>
      </c>
    </row>
    <row r="62" spans="1:47" x14ac:dyDescent="0.2">
      <c r="A62" s="83" t="s">
        <v>127</v>
      </c>
      <c r="B62" s="71">
        <v>82.5</v>
      </c>
      <c r="C62" s="76" t="s">
        <v>3</v>
      </c>
      <c r="D62" s="71" t="s">
        <v>90</v>
      </c>
      <c r="E62" s="71">
        <v>1</v>
      </c>
      <c r="F62" s="72">
        <f t="shared" ref="F62:J64" si="91">F104+F147+F190+F233+F276</f>
        <v>1592.8999999999999</v>
      </c>
      <c r="G62" s="72">
        <f t="shared" ref="G62" si="92">G103+G146+G189+G232+G275</f>
        <v>0</v>
      </c>
      <c r="H62" s="72">
        <f t="shared" si="91"/>
        <v>1592.8999999999999</v>
      </c>
      <c r="I62" s="72">
        <f t="shared" si="91"/>
        <v>833.48954887007028</v>
      </c>
      <c r="J62" s="72">
        <f t="shared" si="91"/>
        <v>829.61528264214542</v>
      </c>
      <c r="K62" s="72">
        <f t="shared" ref="K62:AN62" si="93">K104+K147+K190+K233+K276</f>
        <v>334267.15672370588</v>
      </c>
      <c r="L62" s="72">
        <f t="shared" si="93"/>
        <v>332941.35301790194</v>
      </c>
      <c r="M62" s="72">
        <f t="shared" si="93"/>
        <v>7335.2121226995123</v>
      </c>
      <c r="N62" s="72">
        <f t="shared" si="93"/>
        <v>7314.9904131246813</v>
      </c>
      <c r="O62" s="72">
        <f t="shared" si="93"/>
        <v>13147.092433881673</v>
      </c>
      <c r="P62" s="72">
        <f t="shared" si="93"/>
        <v>13137.755618278115</v>
      </c>
      <c r="Q62" s="72">
        <f t="shared" si="93"/>
        <v>14169.322330791196</v>
      </c>
      <c r="R62" s="72">
        <f t="shared" si="93"/>
        <v>14103.459804916471</v>
      </c>
      <c r="S62" s="72">
        <f t="shared" si="93"/>
        <v>65.86252587472336</v>
      </c>
      <c r="T62" s="72">
        <f t="shared" si="93"/>
        <v>5180989.2754757125</v>
      </c>
      <c r="U62" s="72">
        <f t="shared" si="93"/>
        <v>5160247.7480895733</v>
      </c>
      <c r="V62" s="72">
        <f t="shared" si="93"/>
        <v>20741.527386139554</v>
      </c>
      <c r="W62" s="72">
        <f t="shared" si="93"/>
        <v>95891.617486287505</v>
      </c>
      <c r="X62" s="72">
        <f t="shared" si="93"/>
        <v>95603.106284751339</v>
      </c>
      <c r="Y62" s="72">
        <f t="shared" si="93"/>
        <v>288.5112015361774</v>
      </c>
      <c r="Z62" s="72">
        <f t="shared" si="93"/>
        <v>119264.17073622276</v>
      </c>
      <c r="AA62" s="72">
        <f t="shared" si="93"/>
        <v>118998.2404715342</v>
      </c>
      <c r="AB62" s="72">
        <f t="shared" si="93"/>
        <v>265.93026468857897</v>
      </c>
      <c r="AC62" s="72">
        <f t="shared" si="93"/>
        <v>8841.9783943895418</v>
      </c>
      <c r="AD62" s="72">
        <f t="shared" si="93"/>
        <v>8812.6203877422977</v>
      </c>
      <c r="AE62" s="72">
        <f t="shared" si="93"/>
        <v>29.358006647243428</v>
      </c>
      <c r="AF62" s="72">
        <f t="shared" si="93"/>
        <v>3361271.6008094344</v>
      </c>
      <c r="AG62" s="72">
        <f t="shared" si="93"/>
        <v>3351987.6174454242</v>
      </c>
      <c r="AH62" s="72">
        <f t="shared" si="93"/>
        <v>9283.9833640104043</v>
      </c>
      <c r="AI62" s="72">
        <f t="shared" si="93"/>
        <v>67961.417105267814</v>
      </c>
      <c r="AJ62" s="72">
        <f t="shared" si="93"/>
        <v>67836.626262061487</v>
      </c>
      <c r="AK62" s="72">
        <f t="shared" si="93"/>
        <v>124.79084320633774</v>
      </c>
      <c r="AL62" s="72">
        <f t="shared" si="93"/>
        <v>108066.50752328422</v>
      </c>
      <c r="AM62" s="72">
        <f t="shared" si="93"/>
        <v>108015.69994595612</v>
      </c>
      <c r="AN62" s="72">
        <f t="shared" si="93"/>
        <v>50.807577328097977</v>
      </c>
    </row>
    <row r="63" spans="1:47" x14ac:dyDescent="0.2">
      <c r="A63" s="89" t="s">
        <v>128</v>
      </c>
      <c r="B63" s="90">
        <v>87.5</v>
      </c>
      <c r="C63" s="76" t="s">
        <v>3</v>
      </c>
      <c r="D63" s="71" t="s">
        <v>90</v>
      </c>
      <c r="E63" s="71">
        <v>1</v>
      </c>
      <c r="F63" s="72">
        <f t="shared" si="91"/>
        <v>983.06000000000006</v>
      </c>
      <c r="G63" s="72">
        <f t="shared" ref="G63" si="94">G104+G147+G190+G233+G276</f>
        <v>0</v>
      </c>
      <c r="H63" s="72">
        <f t="shared" si="91"/>
        <v>983.06000000000006</v>
      </c>
      <c r="I63" s="72">
        <f t="shared" si="91"/>
        <v>823.03292804332523</v>
      </c>
      <c r="J63" s="72">
        <f t="shared" si="91"/>
        <v>819.33073934395611</v>
      </c>
      <c r="K63" s="72">
        <f t="shared" ref="K63:AN63" si="95">K105+K148+K191+K234+K277</f>
        <v>310696.4247536055</v>
      </c>
      <c r="L63" s="72">
        <f t="shared" si="95"/>
        <v>309622.69828671828</v>
      </c>
      <c r="M63" s="72">
        <f t="shared" si="95"/>
        <v>6127.5604550342468</v>
      </c>
      <c r="N63" s="72">
        <f t="shared" si="95"/>
        <v>6116.1435684640164</v>
      </c>
      <c r="O63" s="72">
        <f t="shared" si="95"/>
        <v>9117.0833487209038</v>
      </c>
      <c r="P63" s="72">
        <f t="shared" si="95"/>
        <v>9115.4594247838595</v>
      </c>
      <c r="Q63" s="72">
        <f t="shared" si="95"/>
        <v>9053.3622084765775</v>
      </c>
      <c r="R63" s="72">
        <f t="shared" si="95"/>
        <v>9012.6381327835188</v>
      </c>
      <c r="S63" s="72">
        <f t="shared" si="95"/>
        <v>40.724075693060627</v>
      </c>
      <c r="T63" s="72">
        <f t="shared" si="95"/>
        <v>2967636.2844669279</v>
      </c>
      <c r="U63" s="72">
        <f t="shared" si="95"/>
        <v>2957100.2642773492</v>
      </c>
      <c r="V63" s="72">
        <f t="shared" si="95"/>
        <v>10536.020189578994</v>
      </c>
      <c r="W63" s="72">
        <f t="shared" si="95"/>
        <v>45208.33293199919</v>
      </c>
      <c r="X63" s="72">
        <f t="shared" si="95"/>
        <v>45095.171540737916</v>
      </c>
      <c r="Y63" s="72">
        <f t="shared" si="95"/>
        <v>113.16139126126745</v>
      </c>
      <c r="Z63" s="72">
        <f t="shared" si="95"/>
        <v>40682.340013152614</v>
      </c>
      <c r="AA63" s="72">
        <f t="shared" si="95"/>
        <v>40548.584889861682</v>
      </c>
      <c r="AB63" s="72">
        <f t="shared" si="95"/>
        <v>133.75512329092999</v>
      </c>
      <c r="AC63" s="72">
        <f t="shared" si="95"/>
        <v>6315.6150461529014</v>
      </c>
      <c r="AD63" s="72">
        <f t="shared" si="95"/>
        <v>6294.7419312395205</v>
      </c>
      <c r="AE63" s="72">
        <f t="shared" si="95"/>
        <v>20.873114913381073</v>
      </c>
      <c r="AF63" s="72">
        <f t="shared" si="95"/>
        <v>2274479.5090231453</v>
      </c>
      <c r="AG63" s="72">
        <f t="shared" si="95"/>
        <v>2268914.3900121897</v>
      </c>
      <c r="AH63" s="72">
        <f t="shared" si="95"/>
        <v>5565.1190109558811</v>
      </c>
      <c r="AI63" s="72">
        <f t="shared" si="95"/>
        <v>42014.820727055579</v>
      </c>
      <c r="AJ63" s="72">
        <f t="shared" si="95"/>
        <v>41963.237185183098</v>
      </c>
      <c r="AK63" s="72">
        <f t="shared" si="95"/>
        <v>51.583541872476417</v>
      </c>
      <c r="AL63" s="72">
        <f t="shared" si="95"/>
        <v>57966.287648737445</v>
      </c>
      <c r="AM63" s="72">
        <f t="shared" si="95"/>
        <v>57960.21634443455</v>
      </c>
      <c r="AN63" s="72">
        <f t="shared" si="95"/>
        <v>6.0713043028899847</v>
      </c>
    </row>
    <row r="64" spans="1:47" ht="13.5" thickBot="1" x14ac:dyDescent="0.25">
      <c r="A64" s="91" t="s">
        <v>129</v>
      </c>
      <c r="B64" s="76">
        <v>95</v>
      </c>
      <c r="C64" s="76" t="s">
        <v>3</v>
      </c>
      <c r="D64" s="71" t="s">
        <v>90</v>
      </c>
      <c r="E64" s="71">
        <v>1</v>
      </c>
      <c r="F64" s="72">
        <f t="shared" si="91"/>
        <v>510.24000000000007</v>
      </c>
      <c r="G64" s="72">
        <f t="shared" ref="G64" si="96">G105+G148+G191+G234+G277</f>
        <v>0</v>
      </c>
      <c r="H64" s="72">
        <f t="shared" si="91"/>
        <v>510.24000000000007</v>
      </c>
      <c r="I64" s="72">
        <f t="shared" si="91"/>
        <v>780.50893743981533</v>
      </c>
      <c r="J64" s="72">
        <f t="shared" si="91"/>
        <v>777.09569910974119</v>
      </c>
      <c r="K64" s="72">
        <f t="shared" ref="K64:AN64" si="97">K106+K149+K192+K235+K278</f>
        <v>254317.13008829189</v>
      </c>
      <c r="L64" s="72">
        <f t="shared" si="97"/>
        <v>253688.23831453308</v>
      </c>
      <c r="M64" s="72">
        <f t="shared" si="97"/>
        <v>4120.8685126792861</v>
      </c>
      <c r="N64" s="72">
        <f t="shared" si="97"/>
        <v>4118.1442312449608</v>
      </c>
      <c r="O64" s="72">
        <f t="shared" si="97"/>
        <v>5016.0385850601178</v>
      </c>
      <c r="P64" s="72">
        <f t="shared" si="97"/>
        <v>5015.9948213141888</v>
      </c>
      <c r="Q64" s="72">
        <f t="shared" si="97"/>
        <v>3122.0357497592613</v>
      </c>
      <c r="R64" s="72">
        <f t="shared" si="97"/>
        <v>3108.3827964389648</v>
      </c>
      <c r="S64" s="72">
        <f t="shared" si="97"/>
        <v>13.65295332029666</v>
      </c>
      <c r="T64" s="72">
        <f t="shared" si="97"/>
        <v>682337.09857874445</v>
      </c>
      <c r="U64" s="72">
        <f t="shared" si="97"/>
        <v>680210.61953135743</v>
      </c>
      <c r="V64" s="72">
        <f t="shared" si="97"/>
        <v>2126.4790473869725</v>
      </c>
      <c r="W64" s="72">
        <f t="shared" si="97"/>
        <v>4191.0935555821834</v>
      </c>
      <c r="X64" s="72">
        <f t="shared" si="97"/>
        <v>4161.8404687988505</v>
      </c>
      <c r="Y64" s="72">
        <f t="shared" si="97"/>
        <v>29.253086783332961</v>
      </c>
      <c r="Z64" s="72">
        <f t="shared" si="97"/>
        <v>-2934.7828783513251</v>
      </c>
      <c r="AA64" s="72">
        <f t="shared" si="97"/>
        <v>-2983.5545273677503</v>
      </c>
      <c r="AB64" s="72">
        <f t="shared" si="97"/>
        <v>48.771649016424874</v>
      </c>
      <c r="AC64" s="72">
        <f t="shared" si="97"/>
        <v>4840.7563334588604</v>
      </c>
      <c r="AD64" s="72">
        <f t="shared" si="97"/>
        <v>4821.7481913625315</v>
      </c>
      <c r="AE64" s="72">
        <f t="shared" si="97"/>
        <v>19.008142096329095</v>
      </c>
      <c r="AF64" s="72">
        <f t="shared" si="97"/>
        <v>1525836.11482055</v>
      </c>
      <c r="AG64" s="72">
        <f t="shared" si="97"/>
        <v>1522580.7156149636</v>
      </c>
      <c r="AH64" s="72">
        <f t="shared" si="97"/>
        <v>3255.3992055864655</v>
      </c>
      <c r="AI64" s="72">
        <f t="shared" si="97"/>
        <v>23624.348157265762</v>
      </c>
      <c r="AJ64" s="72">
        <f t="shared" si="97"/>
        <v>23614.022689047124</v>
      </c>
      <c r="AK64" s="72">
        <f t="shared" si="97"/>
        <v>10.325468218632523</v>
      </c>
      <c r="AL64" s="72">
        <f t="shared" si="97"/>
        <v>27503.67762719428</v>
      </c>
      <c r="AM64" s="72">
        <f t="shared" si="97"/>
        <v>27507.747402419005</v>
      </c>
      <c r="AN64" s="72">
        <f t="shared" si="97"/>
        <v>-4.0697752247201606</v>
      </c>
    </row>
    <row r="65" spans="1:63" s="69" customFormat="1" ht="13.5" thickBot="1" x14ac:dyDescent="0.25">
      <c r="A65" s="81" t="s">
        <v>130</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207"/>
      <c r="AP65" s="207"/>
      <c r="AQ65" s="207"/>
      <c r="AR65" s="207"/>
      <c r="AS65" s="207"/>
      <c r="AT65" s="207"/>
      <c r="AU65" s="207"/>
      <c r="AV65" s="207"/>
      <c r="AW65" s="207"/>
      <c r="AX65" s="207"/>
      <c r="AY65" s="207"/>
      <c r="AZ65" s="207"/>
      <c r="BA65" s="207"/>
      <c r="BB65" s="207"/>
      <c r="BC65" s="207"/>
      <c r="BD65" s="207"/>
      <c r="BE65" s="207"/>
      <c r="BF65" s="207"/>
      <c r="BG65" s="207"/>
      <c r="BH65" s="207"/>
      <c r="BI65" s="207"/>
      <c r="BJ65" s="207"/>
      <c r="BK65" s="207"/>
    </row>
    <row r="66" spans="1:63" x14ac:dyDescent="0.2">
      <c r="A66" s="83" t="s">
        <v>89</v>
      </c>
      <c r="B66" s="71">
        <v>0.5</v>
      </c>
      <c r="C66" s="71" t="s">
        <v>1</v>
      </c>
      <c r="D66" s="71">
        <v>1</v>
      </c>
      <c r="E66" s="84">
        <v>1</v>
      </c>
      <c r="F66" s="73">
        <f>HLOOKUP('III Tool Overview'!$H$6,LookUpData_Pop!$B$1:$AV$269,LookUpData_Pop!BB67,FALSE)/50</f>
        <v>288.38</v>
      </c>
      <c r="G66" s="59">
        <f>'III Tool Overview'!$H$9/110</f>
        <v>0</v>
      </c>
      <c r="H66" s="73">
        <f>F66</f>
        <v>288.38</v>
      </c>
      <c r="I6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Authority",0,new_ci(2,B66,C66,D66,$C$1,G66,1,F66,F66,SIMDrateratios,RateRatios!$B$3)*10))))))</f>
        <v>0.7785483515270375</v>
      </c>
      <c r="J6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Authority",0,new_ci(2,B66,C66,D66,$C$1,G66+H66,1,H66,H66,SIMDrateratios,RateRatios!$B$3)*10))))))</f>
        <v>0.77201048696211139</v>
      </c>
      <c r="K6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Authority",0,new_ci(5,B66,C66,D66,$C$1,G66,1,F66,F66,SIMDrateratios,RateRatios!$B$3)*10))))))</f>
        <v>3.4050613166689887</v>
      </c>
      <c r="L66"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Authority",0,new_ci(5,B66,C66,D66,$C$1,G66+H66,1,F66,F66,SIMDrateratios,RateRatios!$B$3)*1000))))))</f>
        <v>337.64802133260804</v>
      </c>
      <c r="M6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Authority",0,new_ci(10,B66,C66,D66,$C$1,G66,1,F66,F66,SIMDrateratios,RateRatios!$B$3)*10))))))</f>
        <v>8.939462510725475</v>
      </c>
      <c r="N6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Authority",0,new_ci(10,B66,C66,D66,$C$1,G66+H66,1,F66,F66,SIMDrateratios,RateRatios!$B$3)*10))))))</f>
        <v>8.8644987794888959</v>
      </c>
      <c r="O6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Authority",0,new_ci(20,B66,C66,D66,$C$1,G66,1,F66,F66,SIMDrateratios,RateRatios!$B$3)*10))))))</f>
        <v>26.207698259012311</v>
      </c>
      <c r="P6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Authority",0,new_ci(20,B66,C66,D66,$C$1,G66+H66,1,F66,F66,SIMDrateratios,RateRatios!$B$3)*10))))))</f>
        <v>25.988584283459559</v>
      </c>
      <c r="Q6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Authority",0,new_yll(2,B66,C66,D66,$C$1,G66,1,F66,F66,SIMDrateratios,RateRatios!$B$3)*10))))))</f>
        <v>77.076286801176707</v>
      </c>
      <c r="R6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Authority",0,new_yll(2,B66,C66,D66,$C$1,G66+H66,1,F66,F66,SIMDrateratios,RateRatios!$B$3)*10))))))</f>
        <v>76.429038209249029</v>
      </c>
      <c r="S66" s="92">
        <f>Q66-R66</f>
        <v>0.64724859192767781</v>
      </c>
      <c r="T6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Authority",0,new_yll(5,B66,C66,D66,$C$1,G66,1,F66,F66,SIMDrateratios,RateRatios!$B$3)*1000))))))</f>
        <v>33174.635497427371</v>
      </c>
      <c r="U6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Authority",0,new_yll(5,B66,C66,D66,$C$1,G66+H66,1,F66,F66,SIMDrateratios,RateRatios!$B$3)*1000))))))</f>
        <v>32896.176123429213</v>
      </c>
      <c r="V66" s="92">
        <f>T66-U66</f>
        <v>278.45937399815739</v>
      </c>
      <c r="W6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Authority",0,new_yll(10,B66,C66,D66,$C$1,G66,1,F66,F66,SIMDrateratios,RateRatios!$B$3)*10))))))</f>
        <v>845.80431978883496</v>
      </c>
      <c r="X6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Authority",0,new_yll(10,B66,C66,D66,$C$1,G66+H66,1,F66,F66,SIMDrateratios,RateRatios!$B$3)*10))))))</f>
        <v>838.71148129548055</v>
      </c>
      <c r="Y66" s="92">
        <f>W66-X66</f>
        <v>7.0928384933544066</v>
      </c>
      <c r="Z6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Authority",0,new_yll(20,B66,C66,D66,$C$1,G66,1,F66,F66,SIMDrateratios,RateRatios!$B$3)*10))))))</f>
        <v>2314.0492299365214</v>
      </c>
      <c r="AA6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Authority",0,new_yll(20,B66,C66,D66,$C$1,G66+H66,1,F66,F66,SIMDrateratios,RateRatios!$B$3)*10))))))</f>
        <v>2294.6992004140934</v>
      </c>
      <c r="AB66" s="92">
        <f>Z66-AA66</f>
        <v>19.350029522428031</v>
      </c>
      <c r="AC6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Authority",0,hosp_count(2,B66,C66,D66,$C$1,G66,1,F66,F66,SIMDRateRatios_hosp,SIMDrateratios,RateRatios!$B$3)*10))))))</f>
        <v>152.36684158933051</v>
      </c>
      <c r="AD6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Authority",0,hosp_count(2,B66,C66,D66,$C$1,G66+H66,1,F66,F66,SIMDRateRatios_hosp,SIMDrateratios,RateRatios!$B$3)*10))))))</f>
        <v>151.37106359326867</v>
      </c>
      <c r="AE66" s="92">
        <f>AC66-AD66</f>
        <v>0.99577799606183248</v>
      </c>
      <c r="AF6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Authority",0,hosp_count(5,B66,C66,D66,$C$1,G66,1,F66,F66,SIMDRateRatios_hosp,SIMDrateratios,RateRatios!$B$3)*1000))))))</f>
        <v>64405.485027477465</v>
      </c>
      <c r="AG6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Authority",0,hosp_count(5,B66,C66,D66,$C$1,G66+H66,1,F66,F66,SIMDRateRatios_hosp,SIMDrateratios,RateRatios!$B$3)*1000))))))</f>
        <v>63984.803013033263</v>
      </c>
      <c r="AH66" s="92">
        <f>AF66-AG66</f>
        <v>420.68201444420265</v>
      </c>
      <c r="AI6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Authority",0,hosp_count(10,B66,C66,D66,$C$1,G66,1,F66,F66,SIMDRateRatios_hosp,SIMDrateratios,RateRatios!$B$3)*10))))))</f>
        <v>1592.0281479093956</v>
      </c>
      <c r="AJ6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Authority",0,hosp_count(10,B66,C66,D66,$C$1,G66+H66,1,F66,F66,SIMDRateRatios_hosp,SIMDrateratios,RateRatios!$B$3)*10))))))</f>
        <v>1581.6412329404861</v>
      </c>
      <c r="AK66" s="92">
        <f>AI66-AJ66</f>
        <v>10.386914968909423</v>
      </c>
      <c r="AL6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Authority",0,hosp_count(20,B66,C66,D66,$C$1,G66,1,F66,F66,SIMDRateRatios_hosp,SIMDrateratios,RateRatios!$B$3)*10))))))</f>
        <v>4086.5824325795115</v>
      </c>
      <c r="AM6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Authority",0,hosp_count(20,B66,C66,D66,$C$1,G66+H66,1,F66,F66,SIMDRateRatios_hosp,SIMDrateratios,RateRatios!$B$3)*10))))))</f>
        <v>4060.0112504489571</v>
      </c>
      <c r="AN66" s="92">
        <f>AL66-AM66</f>
        <v>26.571182130554462</v>
      </c>
    </row>
    <row r="67" spans="1:63" x14ac:dyDescent="0.2">
      <c r="A67" s="83" t="s">
        <v>91</v>
      </c>
      <c r="B67" s="71">
        <v>2.5</v>
      </c>
      <c r="C67" s="71" t="s">
        <v>1</v>
      </c>
      <c r="D67" s="71">
        <v>1</v>
      </c>
      <c r="E67" s="84">
        <v>1</v>
      </c>
      <c r="F67" s="73">
        <f>HLOOKUP('III Tool Overview'!$H$6,LookUpData_Pop!$B$1:$AV$269,LookUpData_Pop!BB68,FALSE)/50</f>
        <v>1063.9000000000001</v>
      </c>
      <c r="G67" s="59">
        <f>'III Tool Overview'!$H$9/110</f>
        <v>0</v>
      </c>
      <c r="H67" s="73">
        <f t="shared" ref="H67:H85" si="98">F67</f>
        <v>1063.9000000000001</v>
      </c>
      <c r="I6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Authority",0,new_ci(2,B67,C67,D67,$C$1,G67,1,F67,F67,SIMDrateratios,RateRatios!$B$3)*10))))))</f>
        <v>3.319697366689744</v>
      </c>
      <c r="J6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Authority",0,new_ci(2,B67,C67,D67,$C$1,G67+H67,1,H67,H67,SIMDrateratios,RateRatios!$B$3)*10))))))</f>
        <v>3.2917813638413636</v>
      </c>
      <c r="K6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Authority",0,new_ci(5,B67,C67,D67,$C$1,G67,1,F67,F67,SIMDrateratios,RateRatios!$B$3)*1000))))))</f>
        <v>1451.8007349961736</v>
      </c>
      <c r="L67"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Authority",0,new_ci(5,B67,C67,D67,$C$1,G67+H67,1,F67,F67,SIMDrateratios,RateRatios!$B$3)*1000))))))</f>
        <v>1439.5986263125412</v>
      </c>
      <c r="M6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Authority",0,new_ci(10,B67,C67,D67,$C$1,G67,1,F67,F67,SIMDrateratios,RateRatios!$B$3)*10))))))</f>
        <v>38.109079774455743</v>
      </c>
      <c r="N6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Authority",0,new_ci(10,B67,C67,D67,$C$1,G67+H67,1,F67,F67,SIMDrateratios,RateRatios!$B$3)*10))))))</f>
        <v>37.789133174359321</v>
      </c>
      <c r="O6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Authority",0,new_ci(20,B67,C67,D67,$C$1,G67,1,F67,F67,SIMDrateratios,RateRatios!$B$3)*10))))))</f>
        <v>111.6715497295351</v>
      </c>
      <c r="P6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Authority",0,new_ci(20,B67,C67,D67,$C$1,G67+H67,1,F67,F67,SIMDrateratios,RateRatios!$B$3)*10))))))</f>
        <v>110.73724097342092</v>
      </c>
      <c r="Q6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Authority",0,new_yll(2,B67,C67,D67,$C$1,G67,1,F67,F67,SIMDrateratios,RateRatios!$B$3)*10))))))</f>
        <v>322.01064456890515</v>
      </c>
      <c r="R6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Authority",0,new_yll(2,B67,C67,D67,$C$1,G67+H67,1,F67,F67,SIMDrateratios,RateRatios!$B$3)*10))))))</f>
        <v>319.30279229261225</v>
      </c>
      <c r="S67" s="92">
        <f t="shared" ref="S67:S85" si="99">Q67-R67</f>
        <v>2.7078522762928969</v>
      </c>
      <c r="T6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Authority",0,new_yll(5,B67,C67,D67,$C$1,G67,1,F67,F67,SIMDrateratios,RateRatios!$B$3)*1000))))))</f>
        <v>138541.68862702302</v>
      </c>
      <c r="U6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Authority",0,new_yll(5,B67,C67,D67,$C$1,G67+H67,1,F67,F67,SIMDrateratios,RateRatios!$B$3)*1000))))))</f>
        <v>137377.26696386479</v>
      </c>
      <c r="V67" s="92">
        <f t="shared" ref="V67:V85" si="100">T67-U67</f>
        <v>1164.421663158224</v>
      </c>
      <c r="W6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Authority",0,new_yll(10,B67,C67,D67,$C$1,G67,1,F67,F67,SIMDrateratios,RateRatios!$B$3)*10))))))</f>
        <v>3529.4734775968977</v>
      </c>
      <c r="X6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Authority",0,new_yll(10,B67,C67,D67,$C$1,G67+H67,1,F67,F67,SIMDrateratios,RateRatios!$B$3)*10))))))</f>
        <v>3499.840777546864</v>
      </c>
      <c r="Y67" s="92">
        <f t="shared" ref="Y67:Y85" si="101">W67-X67</f>
        <v>29.632700050033691</v>
      </c>
      <c r="Z6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Authority",0,new_yll(20,B67,C67,D67,$C$1,G67,1,F67,F67,SIMDrateratios,RateRatios!$B$3)*10))))))</f>
        <v>9637.1099455623316</v>
      </c>
      <c r="AA6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Authority",0,new_yll(20,B67,C67,D67,$C$1,G67+H67,1,F67,F67,SIMDrateratios,RateRatios!$B$3)*10))))))</f>
        <v>9556.4654046559845</v>
      </c>
      <c r="AB67" s="92">
        <f t="shared" ref="AB67:AB85" si="102">Z67-AA67</f>
        <v>80.644540906347174</v>
      </c>
      <c r="AC6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Authority",0,hosp_count(2,B67,C67,D67,$C$1,G67,1,F67,F67,SIMDRateRatios_hosp,SIMDrateratios,RateRatios!$B$3)*10))))))</f>
        <v>602.74415608819504</v>
      </c>
      <c r="AD6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Authority",0,hosp_count(2,B67,C67,D67,$C$1,G67+H67,1,F67,F67,SIMDRateRatios_hosp,SIMDrateratios,RateRatios!$B$3)*10))))))</f>
        <v>598.79941469437756</v>
      </c>
      <c r="AE67" s="92">
        <f t="shared" ref="AE67:AE85" si="103">AC67-AD67</f>
        <v>3.9447413938174805</v>
      </c>
      <c r="AF6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Authority",0,hosp_count(5,B67,C67,D67,$C$1,G67,1,F67,F67,SIMDRateRatios_hosp,SIMDrateratios,RateRatios!$B$3)*1000))))))</f>
        <v>254762.79133096724</v>
      </c>
      <c r="AG6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Authority",0,hosp_count(5,B67,C67,D67,$C$1,G67+H67,1,F67,F67,SIMDRateRatios_hosp,SIMDrateratios,RateRatios!$B$3)*1000))))))</f>
        <v>253096.53040694565</v>
      </c>
      <c r="AH67" s="92">
        <f t="shared" ref="AH67:AH85" si="104">AF67-AG67</f>
        <v>1666.260924021597</v>
      </c>
      <c r="AI6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Authority",0,hosp_count(10,B67,C67,D67,$C$1,G67,1,F67,F67,SIMDRateRatios_hosp,SIMDrateratios,RateRatios!$B$3)*10))))))</f>
        <v>6296.5624551647024</v>
      </c>
      <c r="AJ6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Authority",0,hosp_count(10,B67,C67,D67,$C$1,G67+H67,1,F67,F67,SIMDRateRatios_hosp,SIMDrateratios,RateRatios!$B$3)*10))))))</f>
        <v>6255.4344099092132</v>
      </c>
      <c r="AK67" s="92">
        <f t="shared" ref="AK67:AK85" si="105">AI67-AJ67</f>
        <v>41.128045255489269</v>
      </c>
      <c r="AL6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Authority",0,hosp_count(20,B67,C67,D67,$C$1,G67,1,F67,F67,SIMDRateRatios_hosp,SIMDrateratios,RateRatios!$B$3)*10))))))</f>
        <v>16155.947379496492</v>
      </c>
      <c r="AM6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Authority",0,hosp_count(20,B67,C67,D67,$C$1,G67+H67,1,F67,F67,SIMDRateRatios_hosp,SIMDrateratios,RateRatios!$B$3)*10))))))</f>
        <v>16050.835933059914</v>
      </c>
      <c r="AN67" s="92">
        <f t="shared" ref="AN67:AN85" si="106">AL67-AM67</f>
        <v>105.11144643657826</v>
      </c>
    </row>
    <row r="68" spans="1:63" x14ac:dyDescent="0.2">
      <c r="A68" s="83" t="s">
        <v>92</v>
      </c>
      <c r="B68" s="71">
        <v>7.5</v>
      </c>
      <c r="C68" s="71" t="s">
        <v>1</v>
      </c>
      <c r="D68" s="71">
        <v>1</v>
      </c>
      <c r="E68" s="84">
        <v>1</v>
      </c>
      <c r="F68" s="73">
        <f>HLOOKUP('III Tool Overview'!$H$6,LookUpData_Pop!$B$1:$AV$269,LookUpData_Pop!BB69,FALSE)/50</f>
        <v>1129.74</v>
      </c>
      <c r="G68" s="59">
        <f>'III Tool Overview'!$H$9/110</f>
        <v>0</v>
      </c>
      <c r="H68" s="73">
        <f t="shared" si="98"/>
        <v>1129.74</v>
      </c>
      <c r="I6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Authority",0,new_ci(2,B68,C68,D68,$C$1,G68,1,F68,F68,SIMDrateratios,RateRatios!$B$3)*10))))))</f>
        <v>5.4424998939467493</v>
      </c>
      <c r="J6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Authority",0,new_ci(2,B68,C68,D68,$C$1,G68+H68,1,H68,H68,SIMDrateratios,RateRatios!$B$3)*10))))))</f>
        <v>5.3967304404058938</v>
      </c>
      <c r="K6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Authority",0,new_ci(5,B68,C68,D68,$C$1,G68,1,F68,F68,SIMDrateratios,RateRatios!$B$3)*1000))))))</f>
        <v>2379.4826323497796</v>
      </c>
      <c r="L68"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Authority",0,new_ci(5,B68,C68,D68,$C$1,G68+H68,1,F68,F68,SIMDrateratios,RateRatios!$B$3)*1000))))))</f>
        <v>2359.4881794895427</v>
      </c>
      <c r="M6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Authority",0,new_ci(10,B68,C68,D68,$C$1,G68,1,F68,F68,SIMDrateratios,RateRatios!$B$3)*10))))))</f>
        <v>62.422571615133407</v>
      </c>
      <c r="N6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Authority",0,new_ci(10,B68,C68,D68,$C$1,G68+H68,1,F68,F68,SIMDrateratios,RateRatios!$B$3)*10))))))</f>
        <v>61.898936062235698</v>
      </c>
      <c r="O6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Authority",0,new_ci(20,B68,C68,D68,$C$1,G68,1,F68,F68,SIMDrateratios,RateRatios!$B$3)*10))))))</f>
        <v>182.57258290682563</v>
      </c>
      <c r="P6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Authority",0,new_ci(20,B68,C68,D68,$C$1,G68+H68,1,F68,F68,SIMDrateratios,RateRatios!$B$3)*10))))))</f>
        <v>181.04921894997435</v>
      </c>
      <c r="Q6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Authority",0,new_yll(2,B68,C68,D68,$C$1,G68,1,F68,F68,SIMDrateratios,RateRatios!$B$3)*10))))))</f>
        <v>495.26749034915417</v>
      </c>
      <c r="R6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Authority",0,new_yll(2,B68,C68,D68,$C$1,G68+H68,1,F68,F68,SIMDrateratios,RateRatios!$B$3)*10))))))</f>
        <v>491.1024700769363</v>
      </c>
      <c r="S68" s="92">
        <f t="shared" si="99"/>
        <v>4.1650202722178733</v>
      </c>
      <c r="T6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Authority",0,new_yll(5,B68,C68,D68,$C$1,G68,1,F68,F68,SIMDrateratios,RateRatios!$B$3)*1000))))))</f>
        <v>212791.69167656379</v>
      </c>
      <c r="U6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Authority",0,new_yll(5,B68,C68,D68,$C$1,G68+H68,1,F68,F68,SIMDrateratios,RateRatios!$B$3)*1000))))))</f>
        <v>211003.62042150056</v>
      </c>
      <c r="V68" s="92">
        <f t="shared" si="100"/>
        <v>1788.0712550632306</v>
      </c>
      <c r="W6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Authority",0,new_yll(10,B68,C68,D68,$C$1,G68,1,F68,F68,SIMDrateratios,RateRatios!$B$3)*10))))))</f>
        <v>5406.822186478993</v>
      </c>
      <c r="X6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Authority",0,new_yll(10,B68,C68,D68,$C$1,G68+H68,1,F68,F68,SIMDrateratios,RateRatios!$B$3)*10))))))</f>
        <v>5361.4646116406711</v>
      </c>
      <c r="Y68" s="92">
        <f t="shared" si="101"/>
        <v>45.357574838321852</v>
      </c>
      <c r="Z6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Authority",0,new_yll(20,B68,C68,D68,$C$1,G68,1,F68,F68,SIMDrateratios,RateRatios!$B$3)*10))))))</f>
        <v>14661.931609855914</v>
      </c>
      <c r="AA6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Authority",0,new_yll(20,B68,C68,D68,$C$1,G68+H68,1,F68,F68,SIMDrateratios,RateRatios!$B$3)*10))))))</f>
        <v>14539.556549616826</v>
      </c>
      <c r="AB68" s="92">
        <f t="shared" si="102"/>
        <v>122.37506023908827</v>
      </c>
      <c r="AC6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Authority",0,hosp_count(2,B68,C68,D68,$C$1,G68,1,F68,F68,SIMDRateRatios_hosp,SIMDrateratios,RateRatios!$B$3)*10))))))</f>
        <v>789.09868696266301</v>
      </c>
      <c r="AD6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Authority",0,hosp_count(2,B68,C68,D68,$C$1,G68+H68,1,F68,F68,SIMDRateRatios_hosp,SIMDrateratios,RateRatios!$B$3)*10))))))</f>
        <v>783.93361985736408</v>
      </c>
      <c r="AE68" s="92">
        <f t="shared" si="103"/>
        <v>5.165067105298931</v>
      </c>
      <c r="AF6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Authority",0,hosp_count(5,B68,C68,D68,$C$1,G68,1,F68,F68,SIMDRateRatios_hosp,SIMDrateratios,RateRatios!$B$3)*1000))))))</f>
        <v>333438.44501365983</v>
      </c>
      <c r="AG6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Authority",0,hosp_count(5,B68,C68,D68,$C$1,G68+H68,1,F68,F68,SIMDRateRatios_hosp,SIMDrateratios,RateRatios!$B$3)*1000))))))</f>
        <v>331258.07468005532</v>
      </c>
      <c r="AH68" s="92">
        <f t="shared" si="104"/>
        <v>2180.3703336045146</v>
      </c>
      <c r="AI6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Authority",0,hosp_count(10,B68,C68,D68,$C$1,G68,1,F68,F68,SIMDRateRatios_hosp,SIMDrateratios,RateRatios!$B$3)*10))))))</f>
        <v>8236.4415307241579</v>
      </c>
      <c r="AJ6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Authority",0,hosp_count(10,B68,C68,D68,$C$1,G68+H68,1,F68,F68,SIMDRateRatios_hosp,SIMDrateratios,RateRatios!$B$3)*10))))))</f>
        <v>8182.6925683763948</v>
      </c>
      <c r="AK68" s="92">
        <f t="shared" si="105"/>
        <v>53.748962347763154</v>
      </c>
      <c r="AL6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Authority",0,hosp_count(20,B68,C68,D68,$C$1,G68,1,F68,F68,SIMDRateRatios_hosp,SIMDrateratios,RateRatios!$B$3)*10))))))</f>
        <v>21097.950660433969</v>
      </c>
      <c r="AM6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Authority",0,hosp_count(20,B68,C68,D68,$C$1,G68+H68,1,F68,F68,SIMDRateRatios_hosp,SIMDrateratios,RateRatios!$B$3)*10))))))</f>
        <v>20961.109243972605</v>
      </c>
      <c r="AN68" s="92">
        <f t="shared" si="106"/>
        <v>136.84141646136413</v>
      </c>
    </row>
    <row r="69" spans="1:63" x14ac:dyDescent="0.2">
      <c r="A69" s="83" t="s">
        <v>93</v>
      </c>
      <c r="B69" s="71">
        <v>12.5</v>
      </c>
      <c r="C69" s="71" t="s">
        <v>1</v>
      </c>
      <c r="D69" s="76">
        <v>1</v>
      </c>
      <c r="E69" s="84">
        <v>1</v>
      </c>
      <c r="F69" s="73">
        <f>HLOOKUP('III Tool Overview'!$H$6,LookUpData_Pop!$B$1:$AV$269,LookUpData_Pop!BB70,FALSE)/50</f>
        <v>1182.22</v>
      </c>
      <c r="G69" s="59">
        <f>'III Tool Overview'!$H$9/110</f>
        <v>0</v>
      </c>
      <c r="H69" s="73">
        <f t="shared" si="98"/>
        <v>1182.22</v>
      </c>
      <c r="I6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Authority",0,new_ci(2,B69,C69,D69,$C$1,G69,1,F69,F69,SIMDrateratios,RateRatios!$B$3)*10))))))</f>
        <v>7.6077427411949907</v>
      </c>
      <c r="J6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Authority",0,new_ci(2,B69,C69,D69,$C$1,G69+H69,1,H69,H69,SIMDrateratios,RateRatios!$B$3)*10))))))</f>
        <v>7.5437961352468106</v>
      </c>
      <c r="K6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Authority",0,new_ci(5,B69,C69,D69,$C$1,G69,1,F69,F69,SIMDrateratios,RateRatios!$B$3)*1000))))))</f>
        <v>3325.2273754939415</v>
      </c>
      <c r="L69"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Authority",0,new_ci(5,B69,C69,D69,$C$1,G69+H69,1,F69,F69,SIMDrateratios,RateRatios!$B$3)*1000))))))</f>
        <v>3297.3074013575492</v>
      </c>
      <c r="M6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Authority",0,new_ci(10,B69,C69,D69,$C$1,G69,1,F69,F69,SIMDrateratios,RateRatios!$B$3)*10))))))</f>
        <v>87.18273532990662</v>
      </c>
      <c r="N6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Authority",0,new_ci(10,B69,C69,D69,$C$1,G69+H69,1,F69,F69,SIMDrateratios,RateRatios!$B$3)*10))))))</f>
        <v>86.452376934222301</v>
      </c>
      <c r="O6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Authority",0,new_ci(20,B69,C69,D69,$C$1,G69,1,F69,F69,SIMDrateratios,RateRatios!$B$3)*10))))))</f>
        <v>254.53264854946096</v>
      </c>
      <c r="P6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Authority",0,new_ci(20,B69,C69,D69,$C$1,G69+H69,1,F69,F69,SIMDrateratios,RateRatios!$B$3)*10))))))</f>
        <v>252.41551277717184</v>
      </c>
      <c r="Q6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Authority",0,new_yll(2,B69,C69,D69,$C$1,G69,1,F69,F69,SIMDrateratios,RateRatios!$B$3)*10))))))</f>
        <v>661.87361848396426</v>
      </c>
      <c r="R6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Authority",0,new_yll(2,B69,C69,D69,$C$1,G69+H69,1,F69,F69,SIMDrateratios,RateRatios!$B$3)*10))))))</f>
        <v>656.31026376647253</v>
      </c>
      <c r="S69" s="92">
        <f t="shared" si="99"/>
        <v>5.5633547174917339</v>
      </c>
      <c r="T6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Authority",0,new_yll(5,B69,C69,D69,$C$1,G69,1,F69,F69,SIMDrateratios,RateRatios!$B$3)*1000))))))</f>
        <v>284067.30665142345</v>
      </c>
      <c r="U6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Authority",0,new_yll(5,B69,C69,D69,$C$1,G69+H69,1,F69,F69,SIMDrateratios,RateRatios!$B$3)*1000))))))</f>
        <v>281682.13657808542</v>
      </c>
      <c r="V69" s="92">
        <f t="shared" si="100"/>
        <v>2385.1700733380276</v>
      </c>
      <c r="W6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Authority",0,new_yll(10,B69,C69,D69,$C$1,G69,1,F69,F69,SIMDrateratios,RateRatios!$B$3)*10))))))</f>
        <v>7202.8480388186181</v>
      </c>
      <c r="X6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Authority",0,new_yll(10,B69,C69,D69,$C$1,G69+H69,1,F69,F69,SIMDrateratios,RateRatios!$B$3)*10))))))</f>
        <v>7142.5034680369163</v>
      </c>
      <c r="Y69" s="92">
        <f t="shared" si="101"/>
        <v>60.344570781701805</v>
      </c>
      <c r="Z6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Authority",0,new_yll(20,B69,C69,D69,$C$1,G69,1,F69,F69,SIMDrateratios,RateRatios!$B$3)*10))))))</f>
        <v>19424.84114766014</v>
      </c>
      <c r="AA6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Authority",0,new_yll(20,B69,C69,D69,$C$1,G69+H69,1,F69,F69,SIMDrateratios,RateRatios!$B$3)*10))))))</f>
        <v>19263.200322537501</v>
      </c>
      <c r="AB69" s="92">
        <f t="shared" si="102"/>
        <v>161.64082512263849</v>
      </c>
      <c r="AC6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Authority",0,hosp_count(2,B69,C69,D69,$C$1,G69,1,F69,F69,SIMDRateRatios_hosp,SIMDrateratios,RateRatios!$B$3)*10))))))</f>
        <v>949.43417622257709</v>
      </c>
      <c r="AD6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Authority",0,hosp_count(2,B69,C69,D69,$C$1,G69+H69,1,F69,F69,SIMDRateRatios_hosp,SIMDrateratios,RateRatios!$B$3)*10))))))</f>
        <v>943.2222148718414</v>
      </c>
      <c r="AE69" s="92">
        <f t="shared" si="103"/>
        <v>6.2119613507356917</v>
      </c>
      <c r="AF6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Authority",0,hosp_count(5,B69,C69,D69,$C$1,G69,1,F69,F69,SIMDRateRatios_hosp,SIMDrateratios,RateRatios!$B$3)*1000))))))</f>
        <v>401084.73114952585</v>
      </c>
      <c r="AG6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Authority",0,hosp_count(5,B69,C69,D69,$C$1,G69+H69,1,F69,F69,SIMDRateRatios_hosp,SIMDrateratios,RateRatios!$B$3)*1000))))))</f>
        <v>398463.98178422631</v>
      </c>
      <c r="AH69" s="92">
        <f t="shared" si="104"/>
        <v>2620.7493652995327</v>
      </c>
      <c r="AI6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Authority",0,hosp_count(10,B69,C69,D69,$C$1,G69,1,F69,F69,SIMDRateRatios_hosp,SIMDrateratios,RateRatios!$B$3)*10))))))</f>
        <v>9902.1154311725677</v>
      </c>
      <c r="AJ6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Authority",0,hosp_count(10,B69,C69,D69,$C$1,G69+H69,1,F69,F69,SIMDRateRatios_hosp,SIMDrateratios,RateRatios!$B$3)*10))))))</f>
        <v>9837.5892519316185</v>
      </c>
      <c r="AK69" s="92">
        <f t="shared" si="105"/>
        <v>64.526179240949205</v>
      </c>
      <c r="AL6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Authority",0,hosp_count(20,B69,C69,D69,$C$1,G69,1,F69,F69,SIMDRateRatios_hosp,SIMDrateratios,RateRatios!$B$3)*10))))))</f>
        <v>25324.175296807098</v>
      </c>
      <c r="AM6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Authority",0,hosp_count(20,B69,C69,D69,$C$1,G69+H69,1,F69,F69,SIMDRateRatios_hosp,SIMDrateratios,RateRatios!$B$3)*10))))))</f>
        <v>25160.495065344494</v>
      </c>
      <c r="AN69" s="92">
        <f t="shared" si="106"/>
        <v>163.68023146260384</v>
      </c>
    </row>
    <row r="70" spans="1:63" x14ac:dyDescent="0.2">
      <c r="A70" s="83" t="s">
        <v>94</v>
      </c>
      <c r="B70" s="71">
        <v>17.5</v>
      </c>
      <c r="C70" s="71" t="s">
        <v>1</v>
      </c>
      <c r="D70" s="76">
        <v>1</v>
      </c>
      <c r="E70" s="84">
        <v>1</v>
      </c>
      <c r="F70" s="73">
        <f>HLOOKUP('III Tool Overview'!$H$6,LookUpData_Pop!$B$1:$AV$269,LookUpData_Pop!BB71,FALSE)/50</f>
        <v>1374.8</v>
      </c>
      <c r="G70" s="59">
        <f>'III Tool Overview'!$H$9/110</f>
        <v>0</v>
      </c>
      <c r="H70" s="73">
        <f t="shared" si="98"/>
        <v>1374.8</v>
      </c>
      <c r="I7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Authority",0,new_ci(2,B70,C70,D70,$C$1,G70,1,F70,F70,SIMDrateratios,RateRatios!$B$3)*10))))))</f>
        <v>13.657779811497413</v>
      </c>
      <c r="J7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Authority",0,new_ci(2,B70,C70,D70,$C$1,G70+H70,1,H70,H70,SIMDrateratios,RateRatios!$B$3)*10))))))</f>
        <v>13.542961707962966</v>
      </c>
      <c r="K7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Authority",0,new_ci(5,B70,C70,D70,$C$1,G70,1,F70,F70,SIMDrateratios,RateRatios!$B$3)*1000))))))</f>
        <v>5966.0806367674359</v>
      </c>
      <c r="L70"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Authority",0,new_ci(5,B70,C70,D70,$C$1,G70+H70,1,F70,F70,SIMDrateratios,RateRatios!$B$3)*1000))))))</f>
        <v>5916.0084416494738</v>
      </c>
      <c r="M7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Authority",0,new_ci(10,B70,C70,D70,$C$1,G70,1,F70,F70,SIMDrateratios,RateRatios!$B$3)*10))))))</f>
        <v>156.22759889233856</v>
      </c>
      <c r="N7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Authority",0,new_ci(10,B70,C70,D70,$C$1,G70+H70,1,F70,F70,SIMDrateratios,RateRatios!$B$3)*10))))))</f>
        <v>154.92101035176773</v>
      </c>
      <c r="O7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Authority",0,new_ci(20,B70,C70,D70,$C$1,G70,1,F70,F70,SIMDrateratios,RateRatios!$B$3)*10))))))</f>
        <v>454.34358985286042</v>
      </c>
      <c r="P7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Authority",0,new_ci(20,B70,C70,D70,$C$1,G70+H70,1,F70,F70,SIMDrateratios,RateRatios!$B$3)*10))))))</f>
        <v>450.58545726669337</v>
      </c>
      <c r="Q7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Authority",0,new_yll(2,B70,C70,D70,$C$1,G70,1,F70,F70,SIMDrateratios,RateRatios!$B$3)*10))))))</f>
        <v>1106.2801647312904</v>
      </c>
      <c r="R7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Authority",0,new_yll(2,B70,C70,D70,$C$1,G70+H70,1,F70,F70,SIMDrateratios,RateRatios!$B$3)*10))))))</f>
        <v>1096.9798983450003</v>
      </c>
      <c r="S70" s="92">
        <f t="shared" si="99"/>
        <v>9.3002663862901045</v>
      </c>
      <c r="T7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Authority",0,new_yll(5,B70,C70,D70,$C$1,G70,1,F70,F70,SIMDrateratios,RateRatios!$B$3)*1000))))))</f>
        <v>473876.31318973185</v>
      </c>
      <c r="U7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Authority",0,new_yll(5,B70,C70,D70,$C$1,G70+H70,1,F70,F70,SIMDrateratios,RateRatios!$B$3)*1000))))))</f>
        <v>469899.09074653621</v>
      </c>
      <c r="V70" s="92">
        <f t="shared" si="100"/>
        <v>3977.222443195642</v>
      </c>
      <c r="W7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Authority",0,new_yll(10,B70,C70,D70,$C$1,G70,1,F70,F70,SIMDrateratios,RateRatios!$B$3)*10))))))</f>
        <v>11970.28060810764</v>
      </c>
      <c r="X7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Authority",0,new_yll(10,B70,C70,D70,$C$1,G70+H70,1,F70,F70,SIMDrateratios,RateRatios!$B$3)*10))))))</f>
        <v>11870.15784558727</v>
      </c>
      <c r="Y70" s="92">
        <f t="shared" si="101"/>
        <v>100.12276252037009</v>
      </c>
      <c r="Z7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Authority",0,new_yll(20,B70,C70,D70,$C$1,G70,1,F70,F70,SIMDrateratios,RateRatios!$B$3)*10))))))</f>
        <v>31955.659820029778</v>
      </c>
      <c r="AA7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Authority",0,new_yll(20,B70,C70,D70,$C$1,G70+H70,1,F70,F70,SIMDrateratios,RateRatios!$B$3)*10))))))</f>
        <v>31691.143159765288</v>
      </c>
      <c r="AB70" s="92">
        <f t="shared" si="102"/>
        <v>264.51666026448947</v>
      </c>
      <c r="AC7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Authority",0,hosp_count(2,B70,C70,D70,$C$1,G70,1,F70,F70,SIMDRateRatios_hosp,SIMDrateratios,RateRatios!$B$3)*10))))))</f>
        <v>1361.2149098648069</v>
      </c>
      <c r="AD7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Authority",0,hosp_count(2,B70,C70,D70,$C$1,G70+H70,1,F70,F70,SIMDRateRatios_hosp,SIMDrateratios,RateRatios!$B$3)*10))))))</f>
        <v>1352.3057945130222</v>
      </c>
      <c r="AE70" s="92">
        <f t="shared" si="103"/>
        <v>8.9091153517847488</v>
      </c>
      <c r="AF7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Authority",0,hosp_count(5,B70,C70,D70,$C$1,G70,1,F70,F70,SIMDRateRatios_hosp,SIMDrateratios,RateRatios!$B$3)*1000))))))</f>
        <v>574716.07147876383</v>
      </c>
      <c r="AG7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Authority",0,hosp_count(5,B70,C70,D70,$C$1,G70+H70,1,F70,F70,SIMDRateRatios_hosp,SIMDrateratios,RateRatios!$B$3)*1000))))))</f>
        <v>570962.24591986637</v>
      </c>
      <c r="AH70" s="92">
        <f t="shared" si="104"/>
        <v>3753.8255588974571</v>
      </c>
      <c r="AI7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Authority",0,hosp_count(10,B70,C70,D70,$C$1,G70,1,F70,F70,SIMDRateRatios_hosp,SIMDrateratios,RateRatios!$B$3)*10))))))</f>
        <v>14172.39867947341</v>
      </c>
      <c r="AJ7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Authority",0,hosp_count(10,B70,C70,D70,$C$1,G70+H70,1,F70,F70,SIMDRateRatios_hosp,SIMDrateratios,RateRatios!$B$3)*10))))))</f>
        <v>14080.218190294645</v>
      </c>
      <c r="AK70" s="92">
        <f t="shared" si="105"/>
        <v>92.180489178765129</v>
      </c>
      <c r="AL7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Authority",0,hosp_count(20,B70,C70,D70,$C$1,G70,1,F70,F70,SIMDRateRatios_hosp,SIMDrateratios,RateRatios!$B$3)*10))))))</f>
        <v>36120.489893287697</v>
      </c>
      <c r="AM7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Authority",0,hosp_count(20,B70,C70,D70,$C$1,G70+H70,1,F70,F70,SIMDRateRatios_hosp,SIMDrateratios,RateRatios!$B$3)*10))))))</f>
        <v>35888.502956386321</v>
      </c>
      <c r="AN70" s="92">
        <f t="shared" si="106"/>
        <v>231.98693690137588</v>
      </c>
    </row>
    <row r="71" spans="1:63" x14ac:dyDescent="0.2">
      <c r="A71" s="83" t="s">
        <v>95</v>
      </c>
      <c r="B71" s="71">
        <v>22.5</v>
      </c>
      <c r="C71" s="71" t="s">
        <v>1</v>
      </c>
      <c r="D71" s="76">
        <v>1</v>
      </c>
      <c r="E71" s="84">
        <v>1</v>
      </c>
      <c r="F71" s="73">
        <f>HLOOKUP('III Tool Overview'!$H$6,LookUpData_Pop!$B$1:$AV$269,LookUpData_Pop!BB72,FALSE)/50</f>
        <v>1661.88</v>
      </c>
      <c r="G71" s="59">
        <f>'III Tool Overview'!$H$9/110</f>
        <v>0</v>
      </c>
      <c r="H71" s="73">
        <f t="shared" si="98"/>
        <v>1661.88</v>
      </c>
      <c r="I7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Authority",0,new_ci(2,B71,C71,D71,$C$1,G71,1,F71,F71,SIMDrateratios,RateRatios!$B$3)*10))))))</f>
        <v>22.051619923673975</v>
      </c>
      <c r="J7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Authority",0,new_ci(2,B71,C71,D71,$C$1,G71+H71,1,H71,H71,SIMDrateratios,RateRatios!$B$3)*10))))))</f>
        <v>21.866280826251817</v>
      </c>
      <c r="K7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Authority",0,new_ci(5,B71,C71,D71,$C$1,G71,1,F71,F71,SIMDrateratios,RateRatios!$B$3)*1000))))))</f>
        <v>9627.3120062541439</v>
      </c>
      <c r="L71"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Authority",0,new_ci(5,B71,C71,D71,$C$1,G71+H71,1,F71,F71,SIMDrateratios,RateRatios!$B$3)*1000))))))</f>
        <v>9546.5762483013732</v>
      </c>
      <c r="M7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Authority",0,new_ci(10,B71,C71,D71,$C$1,G71,1,F71,F71,SIMDrateratios,RateRatios!$B$3)*10))))))</f>
        <v>251.80183324198731</v>
      </c>
      <c r="N7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Authority",0,new_ci(10,B71,C71,D71,$C$1,G71+H71,1,F71,F71,SIMDrateratios,RateRatios!$B$3)*10))))))</f>
        <v>249.7000897314536</v>
      </c>
      <c r="O7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Authority",0,new_ci(20,B71,C71,D71,$C$1,G71,1,F71,F71,SIMDrateratios,RateRatios!$B$3)*10))))))</f>
        <v>729.59541911486167</v>
      </c>
      <c r="P7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Authority",0,new_ci(20,B71,C71,D71,$C$1,G71+H71,1,F71,F71,SIMDrateratios,RateRatios!$B$3)*10))))))</f>
        <v>723.59486523612236</v>
      </c>
      <c r="Q7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Authority",0,new_yll(2,B71,C71,D71,$C$1,G71,1,F71,F71,SIMDrateratios,RateRatios!$B$3)*10))))))</f>
        <v>1697.9747341228961</v>
      </c>
      <c r="R7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Authority",0,new_yll(2,B71,C71,D71,$C$1,G71+H71,1,F71,F71,SIMDrateratios,RateRatios!$B$3)*10))))))</f>
        <v>1683.7036236213899</v>
      </c>
      <c r="S71" s="92">
        <f t="shared" si="99"/>
        <v>14.2711105015062</v>
      </c>
      <c r="T7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Authority",0,new_yll(5,B71,C71,D71,$C$1,G71,1,F71,F71,SIMDrateratios,RateRatios!$B$3)*1000))))))</f>
        <v>726177.24570139416</v>
      </c>
      <c r="U7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Authority",0,new_yll(5,B71,C71,D71,$C$1,G71+H71,1,F71,F71,SIMDrateratios,RateRatios!$B$3)*1000))))))</f>
        <v>720087.29341974785</v>
      </c>
      <c r="V71" s="92">
        <f t="shared" si="100"/>
        <v>6089.9522816463141</v>
      </c>
      <c r="W7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Authority",0,new_yll(10,B71,C71,D71,$C$1,G71,1,F71,F71,SIMDrateratios,RateRatios!$B$3)*10))))))</f>
        <v>18286.755114875272</v>
      </c>
      <c r="X7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Authority",0,new_yll(10,B71,C71,D71,$C$1,G71+H71,1,F71,F71,SIMDrateratios,RateRatios!$B$3)*10))))))</f>
        <v>18134.095408437752</v>
      </c>
      <c r="Y71" s="92">
        <f t="shared" si="101"/>
        <v>152.65970643752007</v>
      </c>
      <c r="Z7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Authority",0,new_yll(20,B71,C71,D71,$C$1,G71,1,F71,F71,SIMDrateratios,RateRatios!$B$3)*10))))))</f>
        <v>48409.258684646877</v>
      </c>
      <c r="AA7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Authority",0,new_yll(20,B71,C71,D71,$C$1,G71+H71,1,F71,F71,SIMDrateratios,RateRatios!$B$3)*10))))))</f>
        <v>48010.70208332959</v>
      </c>
      <c r="AB71" s="92">
        <f t="shared" si="102"/>
        <v>398.55660131728655</v>
      </c>
      <c r="AC7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Authority",0,hosp_count(2,B71,C71,D71,$C$1,G71,1,F71,F71,SIMDRateRatios_hosp,SIMDrateratios,RateRatios!$B$3)*10))))))</f>
        <v>1891.9104624418887</v>
      </c>
      <c r="AD7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Authority",0,hosp_count(2,B71,C71,D71,$C$1,G71+H71,1,F71,F71,SIMDRateRatios_hosp,SIMDrateratios,RateRatios!$B$3)*10))))))</f>
        <v>1879.5288659380694</v>
      </c>
      <c r="AE71" s="92">
        <f t="shared" si="103"/>
        <v>12.38159650381931</v>
      </c>
      <c r="AF7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Authority",0,hosp_count(5,B71,C71,D71,$C$1,G71,1,F71,F71,SIMDRateRatios_hosp,SIMDrateratios,RateRatios!$B$3)*1000))))))</f>
        <v>798351.40178877907</v>
      </c>
      <c r="AG7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Authority",0,hosp_count(5,B71,C71,D71,$C$1,G71+H71,1,F71,F71,SIMDRateRatios_hosp,SIMDrateratios,RateRatios!$B$3)*1000))))))</f>
        <v>793140.83496522647</v>
      </c>
      <c r="AH71" s="92">
        <f t="shared" si="104"/>
        <v>5210.5668235525955</v>
      </c>
      <c r="AI7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Authority",0,hosp_count(10,B71,C71,D71,$C$1,G71,1,F71,F71,SIMDRateRatios_hosp,SIMDrateratios,RateRatios!$B$3)*10))))))</f>
        <v>19665.55224834778</v>
      </c>
      <c r="AJ7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Authority",0,hosp_count(10,B71,C71,D71,$C$1,G71+H71,1,F71,F71,SIMDRateRatios_hosp,SIMDrateratios,RateRatios!$B$3)*10))))))</f>
        <v>19537.920816210702</v>
      </c>
      <c r="AK71" s="92">
        <f t="shared" si="105"/>
        <v>127.63143213707735</v>
      </c>
      <c r="AL7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Authority",0,hosp_count(20,B71,C71,D71,$C$1,G71,1,F71,F71,SIMDRateRatios_hosp,SIMDrateratios,RateRatios!$B$3)*10))))))</f>
        <v>49956.639867867169</v>
      </c>
      <c r="AM7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Authority",0,hosp_count(20,B71,C71,D71,$C$1,G71+H71,1,F71,F71,SIMDRateRatios_hosp,SIMDrateratios,RateRatios!$B$3)*10))))))</f>
        <v>49637.849721626255</v>
      </c>
      <c r="AN71" s="92">
        <f t="shared" si="106"/>
        <v>318.7901462409136</v>
      </c>
    </row>
    <row r="72" spans="1:63" x14ac:dyDescent="0.2">
      <c r="A72" s="83" t="s">
        <v>96</v>
      </c>
      <c r="B72" s="71">
        <v>27.5</v>
      </c>
      <c r="C72" s="71" t="s">
        <v>1</v>
      </c>
      <c r="D72" s="76">
        <v>1</v>
      </c>
      <c r="E72" s="84">
        <v>1</v>
      </c>
      <c r="F72" s="73">
        <f>HLOOKUP('III Tool Overview'!$H$6,LookUpData_Pop!$B$1:$AV$269,LookUpData_Pop!BB73,FALSE)/50</f>
        <v>1647.22</v>
      </c>
      <c r="G72" s="59">
        <f>'III Tool Overview'!$H$9/110</f>
        <v>0</v>
      </c>
      <c r="H72" s="73">
        <f t="shared" si="98"/>
        <v>1647.22</v>
      </c>
      <c r="I7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Authority",0,new_ci(2,B72,C72,D72,$C$1,G72,1,F72,F72,SIMDrateratios,RateRatios!$B$3)*10))))))</f>
        <v>33.736088776170583</v>
      </c>
      <c r="J7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Authority",0,new_ci(2,B72,C72,D72,$C$1,G72+H72,1,H72,H72,SIMDrateratios,RateRatios!$B$3)*10))))))</f>
        <v>33.452704124960079</v>
      </c>
      <c r="K7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Authority",0,new_ci(5,B72,C72,D72,$C$1,G72,1,F72,F72,SIMDrateratios,RateRatios!$B$3)*1000))))))</f>
        <v>14710.606549988643</v>
      </c>
      <c r="L72"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Authority",0,new_ci(5,B72,C72,D72,$C$1,G72+H72,1,F72,F72,SIMDrateratios,RateRatios!$B$3)*1000))))))</f>
        <v>14587.460450883404</v>
      </c>
      <c r="M7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Authority",0,new_ci(10,B72,C72,D72,$C$1,G72,1,F72,F72,SIMDrateratios,RateRatios!$B$3)*10))))))</f>
        <v>383.77095721630036</v>
      </c>
      <c r="N7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Authority",0,new_ci(10,B72,C72,D72,$C$1,G72+H72,1,F72,F72,SIMDrateratios,RateRatios!$B$3)*10))))))</f>
        <v>380.5815554675201</v>
      </c>
      <c r="O7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Authority",0,new_ci(20,B72,C72,D72,$C$1,G72,1,F72,F72,SIMDrateratios,RateRatios!$B$3)*10))))))</f>
        <v>1103.1635270605962</v>
      </c>
      <c r="P7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Authority",0,new_ci(20,B72,C72,D72,$C$1,G72+H72,1,F72,F72,SIMDrateratios,RateRatios!$B$3)*10))))))</f>
        <v>1094.2026572236687</v>
      </c>
      <c r="Q7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Authority",0,new_yll(2,B72,C72,D72,$C$1,G72,1,F72,F72,SIMDrateratios,RateRatios!$B$3)*10))))))</f>
        <v>2395.2623031081116</v>
      </c>
      <c r="R7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Authority",0,new_yll(2,B72,C72,D72,$C$1,G72+H72,1,F72,F72,SIMDrateratios,RateRatios!$B$3)*10))))))</f>
        <v>2375.1419928721652</v>
      </c>
      <c r="S72" s="92">
        <f t="shared" si="99"/>
        <v>20.120310235946363</v>
      </c>
      <c r="T7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Authority",0,new_yll(5,B72,C72,D72,$C$1,G72,1,F72,F72,SIMDrateratios,RateRatios!$B$3)*1000))))))</f>
        <v>1021355.2585172888</v>
      </c>
      <c r="U7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Authority",0,new_yll(5,B72,C72,D72,$C$1,G72+H72,1,F72,F72,SIMDrateratios,RateRatios!$B$3)*1000))))))</f>
        <v>1012804.8997630022</v>
      </c>
      <c r="V72" s="92">
        <f t="shared" si="100"/>
        <v>8550.358754286659</v>
      </c>
      <c r="W7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Authority",0,new_yll(10,B72,C72,D72,$C$1,G72,1,F72,F72,SIMDrateratios,RateRatios!$B$3)*10))))))</f>
        <v>25570.541557074499</v>
      </c>
      <c r="X7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Authority",0,new_yll(10,B72,C72,D72,$C$1,G72+H72,1,F72,F72,SIMDrateratios,RateRatios!$B$3)*10))))))</f>
        <v>25357.977321422368</v>
      </c>
      <c r="Y72" s="92">
        <f t="shared" si="101"/>
        <v>212.56423565213117</v>
      </c>
      <c r="Z7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Authority",0,new_yll(20,B72,C72,D72,$C$1,G72,1,F72,F72,SIMDrateratios,RateRatios!$B$3)*10))))))</f>
        <v>66617.762751541901</v>
      </c>
      <c r="AA7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Authority",0,new_yll(20,B72,C72,D72,$C$1,G72+H72,1,F72,F72,SIMDrateratios,RateRatios!$B$3)*10))))))</f>
        <v>66075.665115535623</v>
      </c>
      <c r="AB72" s="92">
        <f t="shared" si="102"/>
        <v>542.09763600627775</v>
      </c>
      <c r="AC7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Authority",0,hosp_count(2,B72,C72,D72,$C$1,G72,1,F72,F72,SIMDRateRatios_hosp,SIMDrateratios,RateRatios!$B$3)*10))))))</f>
        <v>2311.921797847066</v>
      </c>
      <c r="AD7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Authority",0,hosp_count(2,B72,C72,D72,$C$1,G72+H72,1,F72,F72,SIMDRateRatios_hosp,SIMDrateratios,RateRatios!$B$3)*10))))))</f>
        <v>2296.7945528001733</v>
      </c>
      <c r="AE72" s="92">
        <f t="shared" si="103"/>
        <v>15.127245046892767</v>
      </c>
      <c r="AF7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Authority",0,hosp_count(5,B72,C72,D72,$C$1,G72,1,F72,F72,SIMDRateRatios_hosp,SIMDrateratios,RateRatios!$B$3)*1000))))))</f>
        <v>974456.50023310946</v>
      </c>
      <c r="AG7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Authority",0,hosp_count(5,B72,C72,D72,$C$1,G72+H72,1,F72,F72,SIMDRateRatios_hosp,SIMDrateratios,RateRatios!$B$3)*1000))))))</f>
        <v>968107.3008820744</v>
      </c>
      <c r="AH72" s="92">
        <f t="shared" si="104"/>
        <v>6349.1993510350585</v>
      </c>
      <c r="AI7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Authority",0,hosp_count(10,B72,C72,D72,$C$1,G72,1,F72,F72,SIMDRateRatios_hosp,SIMDrateratios,RateRatios!$B$3)*10))))))</f>
        <v>23946.486442043089</v>
      </c>
      <c r="AJ7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Authority",0,hosp_count(10,B72,C72,D72,$C$1,G72+H72,1,F72,F72,SIMDRateRatios_hosp,SIMDrateratios,RateRatios!$B$3)*10))))))</f>
        <v>23791.808762167966</v>
      </c>
      <c r="AK72" s="92">
        <f t="shared" si="105"/>
        <v>154.67767987512343</v>
      </c>
      <c r="AL7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Authority",0,hosp_count(20,B72,C72,D72,$C$1,G72,1,F72,F72,SIMDRateRatios_hosp,SIMDrateratios,RateRatios!$B$3)*10))))))</f>
        <v>60403.579029927379</v>
      </c>
      <c r="AM7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Authority",0,hosp_count(20,B72,C72,D72,$C$1,G72+H72,1,F72,F72,SIMDRateRatios_hosp,SIMDrateratios,RateRatios!$B$3)*10))))))</f>
        <v>60023.497120367167</v>
      </c>
      <c r="AN72" s="92">
        <f t="shared" si="106"/>
        <v>380.08190956021281</v>
      </c>
    </row>
    <row r="73" spans="1:63" x14ac:dyDescent="0.2">
      <c r="A73" s="83" t="s">
        <v>97</v>
      </c>
      <c r="B73" s="71">
        <v>32.5</v>
      </c>
      <c r="C73" s="71" t="s">
        <v>1</v>
      </c>
      <c r="D73" s="76">
        <v>1</v>
      </c>
      <c r="E73" s="84">
        <v>1</v>
      </c>
      <c r="F73" s="73">
        <f>HLOOKUP('III Tool Overview'!$H$6,LookUpData_Pop!$B$1:$AV$269,LookUpData_Pop!BB74,FALSE)/50</f>
        <v>1373.48</v>
      </c>
      <c r="G73" s="59">
        <f>'III Tool Overview'!$H$9/110</f>
        <v>0</v>
      </c>
      <c r="H73" s="73">
        <f t="shared" si="98"/>
        <v>1373.48</v>
      </c>
      <c r="I7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Authority",0,new_ci(2,B73,C73,D73,$C$1,G73,1,F73,F73,SIMDrateratios,RateRatios!$B$3)*10))))))</f>
        <v>37.565461018492769</v>
      </c>
      <c r="J7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Authority",0,new_ci(2,B73,C73,D73,$C$1,G73+H73,1,H73,H73,SIMDrateratios,RateRatios!$B$3)*10))))))</f>
        <v>37.250085351157153</v>
      </c>
      <c r="K7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Authority",0,new_ci(5,B73,C73,D73,$C$1,G73,1,F73,F73,SIMDrateratios,RateRatios!$B$3)*1000))))))</f>
        <v>16361.415722023345</v>
      </c>
      <c r="L73"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Authority",0,new_ci(5,B73,C73,D73,$C$1,G73+H73,1,F73,F73,SIMDrateratios,RateRatios!$B$3)*1000))))))</f>
        <v>16224.68465220802</v>
      </c>
      <c r="M7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Authority",0,new_ci(10,B73,C73,D73,$C$1,G73,1,F73,F73,SIMDrateratios,RateRatios!$B$3)*10))))))</f>
        <v>425.79839219517862</v>
      </c>
      <c r="N7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Authority",0,new_ci(10,B73,C73,D73,$C$1,G73+H73,1,F73,F73,SIMDrateratios,RateRatios!$B$3)*10))))))</f>
        <v>422.27440381426538</v>
      </c>
      <c r="O7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Authority",0,new_ci(20,B73,C73,D73,$C$1,G73,1,F73,F73,SIMDrateratios,RateRatios!$B$3)*10))))))</f>
        <v>1214.7740554571265</v>
      </c>
      <c r="P7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Authority",0,new_ci(20,B73,C73,D73,$C$1,G73+H73,1,F73,F73,SIMDrateratios,RateRatios!$B$3)*10))))))</f>
        <v>1205.0234805614812</v>
      </c>
      <c r="Q7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Authority",0,new_yll(2,B73,C73,D73,$C$1,G73,1,F73,F73,SIMDrateratios,RateRatios!$B$3)*10))))))</f>
        <v>2516.8858882390155</v>
      </c>
      <c r="R7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Authority",0,new_yll(2,B73,C73,D73,$C$1,G73+H73,1,F73,F73,SIMDrateratios,RateRatios!$B$3)*10))))))</f>
        <v>2495.7557185275291</v>
      </c>
      <c r="S73" s="92">
        <f t="shared" si="99"/>
        <v>21.13016971148636</v>
      </c>
      <c r="T7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Authority",0,new_yll(5,B73,C73,D73,$C$1,G73,1,F73,F73,SIMDrateratios,RateRatios!$B$3)*1000))))))</f>
        <v>1070540.4086400727</v>
      </c>
      <c r="U7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Authority",0,new_yll(5,B73,C73,D73,$C$1,G73+H73,1,F73,F73,SIMDrateratios,RateRatios!$B$3)*1000))))))</f>
        <v>1061593.476553876</v>
      </c>
      <c r="V73" s="92">
        <f t="shared" si="100"/>
        <v>8946.9320861967281</v>
      </c>
      <c r="W7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Authority",0,new_yll(10,B73,C73,D73,$C$1,G73,1,F73,F73,SIMDrateratios,RateRatios!$B$3)*10))))))</f>
        <v>26670.098038187105</v>
      </c>
      <c r="X7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Authority",0,new_yll(10,B73,C73,D73,$C$1,G73+H73,1,F73,F73,SIMDrateratios,RateRatios!$B$3)*10))))))</f>
        <v>26449.289172916644</v>
      </c>
      <c r="Y73" s="92">
        <f t="shared" si="101"/>
        <v>220.80886527046096</v>
      </c>
      <c r="Z7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Authority",0,new_yll(20,B73,C73,D73,$C$1,G73,1,F73,F73,SIMDrateratios,RateRatios!$B$3)*10))))))</f>
        <v>68541.595013082115</v>
      </c>
      <c r="AA7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Authority",0,new_yll(20,B73,C73,D73,$C$1,G73+H73,1,F73,F73,SIMDrateratios,RateRatios!$B$3)*10))))))</f>
        <v>67990.008543700067</v>
      </c>
      <c r="AB73" s="92">
        <f t="shared" si="102"/>
        <v>551.58646938204765</v>
      </c>
      <c r="AC7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Authority",0,hosp_count(2,B73,C73,D73,$C$1,G73,1,F73,F73,SIMDRateRatios_hosp,SIMDrateratios,RateRatios!$B$3)*10))))))</f>
        <v>2216.4483554963372</v>
      </c>
      <c r="AD7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Authority",0,hosp_count(2,B73,C73,D73,$C$1,G73+H73,1,F73,F73,SIMDRateRatios_hosp,SIMDrateratios,RateRatios!$B$3)*10))))))</f>
        <v>2201.9489390455838</v>
      </c>
      <c r="AE73" s="92">
        <f t="shared" si="103"/>
        <v>14.499416450753415</v>
      </c>
      <c r="AF7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Authority",0,hosp_count(5,B73,C73,D73,$C$1,G73,1,F73,F73,SIMDRateRatios_hosp,SIMDrateratios,RateRatios!$B$3)*1000))))))</f>
        <v>933182.4841692982</v>
      </c>
      <c r="AG7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Authority",0,hosp_count(5,B73,C73,D73,$C$1,G73+H73,1,F73,F73,SIMDRateRatios_hosp,SIMDrateratios,RateRatios!$B$3)*1000))))))</f>
        <v>927112.12673653173</v>
      </c>
      <c r="AH73" s="92">
        <f t="shared" si="104"/>
        <v>6070.3574327664683</v>
      </c>
      <c r="AI7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Authority",0,hosp_count(10,B73,C73,D73,$C$1,G73,1,F73,F73,SIMDRateRatios_hosp,SIMDrateratios,RateRatios!$B$3)*10))))))</f>
        <v>22880.383594387171</v>
      </c>
      <c r="AJ7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Authority",0,hosp_count(10,B73,C73,D73,$C$1,G73+H73,1,F73,F73,SIMDRateRatios_hosp,SIMDrateratios,RateRatios!$B$3)*10))))))</f>
        <v>22733.264686539263</v>
      </c>
      <c r="AK73" s="92">
        <f t="shared" si="105"/>
        <v>147.11890784790739</v>
      </c>
      <c r="AL7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Authority",0,hosp_count(20,B73,C73,D73,$C$1,G73,1,F73,F73,SIMDRateRatios_hosp,SIMDrateratios,RateRatios!$B$3)*10))))))</f>
        <v>57329.471054589143</v>
      </c>
      <c r="AM7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Authority",0,hosp_count(20,B73,C73,D73,$C$1,G73+H73,1,F73,F73,SIMDRateRatios_hosp,SIMDrateratios,RateRatios!$B$3)*10))))))</f>
        <v>56973.558579458106</v>
      </c>
      <c r="AN73" s="92">
        <f t="shared" si="106"/>
        <v>355.91247513103735</v>
      </c>
    </row>
    <row r="74" spans="1:63" x14ac:dyDescent="0.2">
      <c r="A74" s="83" t="s">
        <v>98</v>
      </c>
      <c r="B74" s="71">
        <v>37.5</v>
      </c>
      <c r="C74" s="71" t="s">
        <v>1</v>
      </c>
      <c r="D74" s="76">
        <v>1</v>
      </c>
      <c r="E74" s="84">
        <v>1</v>
      </c>
      <c r="F74" s="73">
        <f>HLOOKUP('III Tool Overview'!$H$6,LookUpData_Pop!$B$1:$AV$269,LookUpData_Pop!BB75,FALSE)/50</f>
        <v>1296.82</v>
      </c>
      <c r="G74" s="59">
        <f>'III Tool Overview'!$H$9/110</f>
        <v>0</v>
      </c>
      <c r="H74" s="73">
        <f t="shared" si="98"/>
        <v>1296.82</v>
      </c>
      <c r="I7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Authority",0,new_ci(2,B74,C74,D74,$C$1,G74,1,F74,F74,SIMDrateratios,RateRatios!$B$3)*10))))))</f>
        <v>54.724502273978715</v>
      </c>
      <c r="J7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Authority",0,new_ci(2,B74,C74,D74,$C$1,G74+H74,1,H74,H74,SIMDrateratios,RateRatios!$B$3)*10))))))</f>
        <v>54.265185466963558</v>
      </c>
      <c r="K7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Authority",0,new_ci(5,B74,C74,D74,$C$1,G74,1,F74,F74,SIMDrateratios,RateRatios!$B$3)*1000))))))</f>
        <v>23775.255670787847</v>
      </c>
      <c r="L74"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Authority",0,new_ci(5,B74,C74,D74,$C$1,G74+H74,1,F74,F74,SIMDrateratios,RateRatios!$B$3)*1000))))))</f>
        <v>23577.113839887814</v>
      </c>
      <c r="M7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Authority",0,new_ci(10,B74,C74,D74,$C$1,G74,1,F74,F74,SIMDrateratios,RateRatios!$B$3)*10))))))</f>
        <v>615.49556222136255</v>
      </c>
      <c r="N7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Authority",0,new_ci(10,B74,C74,D74,$C$1,G74+H74,1,F74,F74,SIMDrateratios,RateRatios!$B$3)*10))))))</f>
        <v>610.4425131853468</v>
      </c>
      <c r="O7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Authority",0,new_ci(20,B74,C74,D74,$C$1,G74,1,F74,F74,SIMDrateratios,RateRatios!$B$3)*10))))))</f>
        <v>1727.7734507316811</v>
      </c>
      <c r="P7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Authority",0,new_ci(20,B74,C74,D74,$C$1,G74+H74,1,F74,F74,SIMDrateratios,RateRatios!$B$3)*10))))))</f>
        <v>1714.2474008279646</v>
      </c>
      <c r="Q7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Authority",0,new_yll(2,B74,C74,D74,$C$1,G74,1,F74,F74,SIMDrateratios,RateRatios!$B$3)*10))))))</f>
        <v>3338.1946387127018</v>
      </c>
      <c r="R7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Authority",0,new_yll(2,B74,C74,D74,$C$1,G74+H74,1,F74,F74,SIMDrateratios,RateRatios!$B$3)*10))))))</f>
        <v>3310.1763134847765</v>
      </c>
      <c r="S74" s="92">
        <f t="shared" si="99"/>
        <v>28.018325227925288</v>
      </c>
      <c r="T7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Authority",0,new_yll(5,B74,C74,D74,$C$1,G74,1,F74,F74,SIMDrateratios,RateRatios!$B$3)*1000))))))</f>
        <v>1413030.6433987825</v>
      </c>
      <c r="U7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Authority",0,new_yll(5,B74,C74,D74,$C$1,G74+H74,1,F74,F74,SIMDrateratios,RateRatios!$B$3)*1000))))))</f>
        <v>1401253.3700156091</v>
      </c>
      <c r="V74" s="92">
        <f t="shared" si="100"/>
        <v>11777.273383173393</v>
      </c>
      <c r="W7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Authority",0,new_yll(10,B74,C74,D74,$C$1,G74,1,F74,F74,SIMDrateratios,RateRatios!$B$3)*10))))))</f>
        <v>34866.645186680413</v>
      </c>
      <c r="X7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Authority",0,new_yll(10,B74,C74,D74,$C$1,G74+H74,1,F74,F74,SIMDrateratios,RateRatios!$B$3)*10))))))</f>
        <v>34580.216316174352</v>
      </c>
      <c r="Y74" s="92">
        <f t="shared" si="101"/>
        <v>286.42887050606078</v>
      </c>
      <c r="Z7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Authority",0,new_yll(20,B74,C74,D74,$C$1,G74,1,F74,F74,SIMDrateratios,RateRatios!$B$3)*10))))))</f>
        <v>87252.545115661575</v>
      </c>
      <c r="AA7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Authority",0,new_yll(20,B74,C74,D74,$C$1,G74+H74,1,F74,F74,SIMDrateratios,RateRatios!$B$3)*10))))))</f>
        <v>86566.340732319295</v>
      </c>
      <c r="AB74" s="92">
        <f t="shared" si="102"/>
        <v>686.20438334227947</v>
      </c>
      <c r="AC7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Authority",0,hosp_count(2,B74,C74,D74,$C$1,G74,1,F74,F74,SIMDRateRatios_hosp,SIMDrateratios,RateRatios!$B$3)*10))))))</f>
        <v>2580.0943742818577</v>
      </c>
      <c r="AD7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Authority",0,hosp_count(2,B74,C74,D74,$C$1,G74+H74,1,F74,F74,SIMDRateRatios_hosp,SIMDrateratios,RateRatios!$B$3)*10))))))</f>
        <v>2563.2078379758905</v>
      </c>
      <c r="AE74" s="92">
        <f t="shared" si="103"/>
        <v>16.886536305967184</v>
      </c>
      <c r="AF7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Authority",0,hosp_count(5,B74,C74,D74,$C$1,G74,1,F74,F74,SIMDRateRatios_hosp,SIMDrateratios,RateRatios!$B$3)*1000))))))</f>
        <v>1083692.8198151812</v>
      </c>
      <c r="AG7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Authority",0,hosp_count(5,B74,C74,D74,$C$1,G74+H74,1,F74,F74,SIMDRateRatios_hosp,SIMDrateratios,RateRatios!$B$3)*1000))))))</f>
        <v>1076661.5338703187</v>
      </c>
      <c r="AH74" s="92">
        <f t="shared" si="104"/>
        <v>7031.285944862524</v>
      </c>
      <c r="AI7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Authority",0,hosp_count(10,B74,C74,D74,$C$1,G74,1,F74,F74,SIMDRateRatios_hosp,SIMDrateratios,RateRatios!$B$3)*10))))))</f>
        <v>26441.314827499562</v>
      </c>
      <c r="AJ7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Authority",0,hosp_count(10,B74,C74,D74,$C$1,G74+H74,1,F74,F74,SIMDRateRatios_hosp,SIMDrateratios,RateRatios!$B$3)*10))))))</f>
        <v>26272.811644615689</v>
      </c>
      <c r="AK74" s="92">
        <f t="shared" si="105"/>
        <v>168.5031828838728</v>
      </c>
      <c r="AL7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Authority",0,hosp_count(20,B74,C74,D74,$C$1,G74,1,F74,F74,SIMDRateRatios_hosp,SIMDrateratios,RateRatios!$B$3)*10))))))</f>
        <v>65307.851887172626</v>
      </c>
      <c r="AM7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Authority",0,hosp_count(20,B74,C74,D74,$C$1,G74+H74,1,F74,F74,SIMDRateRatios_hosp,SIMDrateratios,RateRatios!$B$3)*10))))))</f>
        <v>64913.76264731188</v>
      </c>
      <c r="AN74" s="92">
        <f t="shared" si="106"/>
        <v>394.0892398607466</v>
      </c>
    </row>
    <row r="75" spans="1:63" x14ac:dyDescent="0.2">
      <c r="A75" s="83" t="s">
        <v>99</v>
      </c>
      <c r="B75" s="71">
        <v>42.5</v>
      </c>
      <c r="C75" s="71" t="s">
        <v>1</v>
      </c>
      <c r="D75" s="76">
        <v>1</v>
      </c>
      <c r="E75" s="84">
        <v>1</v>
      </c>
      <c r="F75" s="73">
        <f>HLOOKUP('III Tool Overview'!$H$6,LookUpData_Pop!$B$1:$AV$269,LookUpData_Pop!BB76,FALSE)/50</f>
        <v>1362.22</v>
      </c>
      <c r="G75" s="59">
        <f>'III Tool Overview'!$H$9/110</f>
        <v>0</v>
      </c>
      <c r="H75" s="73">
        <f t="shared" si="98"/>
        <v>1362.22</v>
      </c>
      <c r="I7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Authority",0,new_ci(2,B75,C75,D75,$C$1,G75,1,F75,F75,SIMDrateratios,RateRatios!$B$3)*10))))))</f>
        <v>76.738607909394048</v>
      </c>
      <c r="J7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Authority",0,new_ci(2,B75,C75,D75,$C$1,G75+H75,1,H75,H75,SIMDrateratios,RateRatios!$B$3)*10))))))</f>
        <v>76.095168131070992</v>
      </c>
      <c r="K7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Authority",0,new_ci(5,B75,C75,D75,$C$1,G75,1,F75,F75,SIMDrateratios,RateRatios!$B$3)*1000))))))</f>
        <v>33259.882394206958</v>
      </c>
      <c r="L75"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Authority",0,new_ci(5,B75,C75,D75,$C$1,G75+H75,1,F75,F75,SIMDrateratios,RateRatios!$B$3)*1000))))))</f>
        <v>32983.635046658601</v>
      </c>
      <c r="M7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Authority",0,new_ci(10,B75,C75,D75,$C$1,G75,1,F75,F75,SIMDrateratios,RateRatios!$B$3)*10))))))</f>
        <v>856.74605469735525</v>
      </c>
      <c r="N7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Authority",0,new_ci(10,B75,C75,D75,$C$1,G75+H75,1,F75,F75,SIMDrateratios,RateRatios!$B$3)*10))))))</f>
        <v>849.77176682319555</v>
      </c>
      <c r="O7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Authority",0,new_ci(20,B75,C75,D75,$C$1,G75,1,F75,F75,SIMDrateratios,RateRatios!$B$3)*10))))))</f>
        <v>2368.5805475387228</v>
      </c>
      <c r="P7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Authority",0,new_ci(20,B75,C75,D75,$C$1,G75+H75,1,F75,F75,SIMDrateratios,RateRatios!$B$3)*10))))))</f>
        <v>2350.4917182797753</v>
      </c>
      <c r="Q7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Authority",0,new_yll(2,B75,C75,D75,$C$1,G75,1,F75,F75,SIMDrateratios,RateRatios!$B$3)*10))))))</f>
        <v>4374.1006508354612</v>
      </c>
      <c r="R7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Authority",0,new_yll(2,B75,C75,D75,$C$1,G75+H75,1,F75,F75,SIMDrateratios,RateRatios!$B$3)*10))))))</f>
        <v>4337.4245834710464</v>
      </c>
      <c r="S75" s="92">
        <f t="shared" si="99"/>
        <v>36.676067364414848</v>
      </c>
      <c r="T7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Authority",0,new_yll(5,B75,C75,D75,$C$1,G75,1,F75,F75,SIMDrateratios,RateRatios!$B$3)*1000))))))</f>
        <v>1843753.7579508012</v>
      </c>
      <c r="U7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Authority",0,new_yll(5,B75,C75,D75,$C$1,G75+H75,1,F75,F75,SIMDrateratios,RateRatios!$B$3)*1000))))))</f>
        <v>1828437.9131165706</v>
      </c>
      <c r="V75" s="92">
        <f t="shared" si="100"/>
        <v>15315.844834230607</v>
      </c>
      <c r="W7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Authority",0,new_yll(10,B75,C75,D75,$C$1,G75,1,F75,F75,SIMDrateratios,RateRatios!$B$3)*10))))))</f>
        <v>45116.31541729399</v>
      </c>
      <c r="X7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Authority",0,new_yll(10,B75,C75,D75,$C$1,G75+H75,1,F75,F75,SIMDrateratios,RateRatios!$B$3)*10))))))</f>
        <v>44748.707989234405</v>
      </c>
      <c r="Y75" s="92">
        <f t="shared" si="101"/>
        <v>367.6074280595858</v>
      </c>
      <c r="Z7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Authority",0,new_yll(20,B75,C75,D75,$C$1,G75,1,F75,F75,SIMDrateratios,RateRatios!$B$3)*10))))))</f>
        <v>110312.27122535359</v>
      </c>
      <c r="AA7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Authority",0,new_yll(20,B75,C75,D75,$C$1,G75+H75,1,F75,F75,SIMDrateratios,RateRatios!$B$3)*10))))))</f>
        <v>109464.06392481446</v>
      </c>
      <c r="AB75" s="92">
        <f t="shared" si="102"/>
        <v>848.20730053912848</v>
      </c>
      <c r="AC7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Authority",0,hosp_count(2,B75,C75,D75,$C$1,G75,1,F75,F75,SIMDRateRatios_hosp,SIMDrateratios,RateRatios!$B$3)*10))))))</f>
        <v>3116.1394749124574</v>
      </c>
      <c r="AD7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Authority",0,hosp_count(2,B75,C75,D75,$C$1,G75+H75,1,F75,F75,SIMDRateRatios_hosp,SIMDrateratios,RateRatios!$B$3)*10))))))</f>
        <v>3095.7506848917978</v>
      </c>
      <c r="AE75" s="92">
        <f t="shared" si="103"/>
        <v>20.388790020659599</v>
      </c>
      <c r="AF7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Authority",0,hosp_count(5,B75,C75,D75,$C$1,G75,1,F75,F75,SIMDRateRatios_hosp,SIMDrateratios,RateRatios!$B$3)*1000))))))</f>
        <v>1305866.8147218016</v>
      </c>
      <c r="AG7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Authority",0,hosp_count(5,B75,C75,D75,$C$1,G75+H75,1,F75,F75,SIMDRateRatios_hosp,SIMDrateratios,RateRatios!$B$3)*1000))))))</f>
        <v>1297421.2750077713</v>
      </c>
      <c r="AH75" s="92">
        <f t="shared" si="104"/>
        <v>8445.539714030223</v>
      </c>
      <c r="AI7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Authority",0,hosp_count(10,B75,C75,D75,$C$1,G75,1,F75,F75,SIMDRateRatios_hosp,SIMDrateratios,RateRatios!$B$3)*10))))))</f>
        <v>31714.859819898797</v>
      </c>
      <c r="AJ7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Authority",0,hosp_count(10,B75,C75,D75,$C$1,G75+H75,1,F75,F75,SIMDRateRatios_hosp,SIMDrateratios,RateRatios!$B$3)*10))))))</f>
        <v>31514.622922833834</v>
      </c>
      <c r="AK75" s="92">
        <f t="shared" si="105"/>
        <v>200.23689706496225</v>
      </c>
      <c r="AL7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Authority",0,hosp_count(20,B75,C75,D75,$C$1,G75,1,F75,F75,SIMDRateRatios_hosp,SIMDrateratios,RateRatios!$B$3)*10))))))</f>
        <v>77281.408102989182</v>
      </c>
      <c r="AM7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Authority",0,hosp_count(20,B75,C75,D75,$C$1,G75+H75,1,F75,F75,SIMDRateRatios_hosp,SIMDrateratios,RateRatios!$B$3)*10))))))</f>
        <v>76827.999964281626</v>
      </c>
      <c r="AN75" s="92">
        <f t="shared" si="106"/>
        <v>453.40813870755665</v>
      </c>
    </row>
    <row r="76" spans="1:63" x14ac:dyDescent="0.2">
      <c r="A76" s="83" t="s">
        <v>100</v>
      </c>
      <c r="B76" s="71">
        <v>47.5</v>
      </c>
      <c r="C76" s="71" t="s">
        <v>1</v>
      </c>
      <c r="D76" s="76">
        <v>1</v>
      </c>
      <c r="E76" s="84">
        <v>1</v>
      </c>
      <c r="F76" s="73">
        <f>HLOOKUP('III Tool Overview'!$H$6,LookUpData_Pop!$B$1:$AV$269,LookUpData_Pop!BB77,FALSE)/50</f>
        <v>1370.88</v>
      </c>
      <c r="G76" s="59">
        <f>'III Tool Overview'!$H$9/110</f>
        <v>0</v>
      </c>
      <c r="H76" s="73">
        <f t="shared" si="98"/>
        <v>1370.88</v>
      </c>
      <c r="I7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Authority",0,new_ci(2,B76,C76,D76,$C$1,G76,1,F76,F76,SIMDrateratios,RateRatios!$B$3)*10))))))</f>
        <v>119.05800977975451</v>
      </c>
      <c r="J7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Authority",0,new_ci(2,B76,C76,D76,$C$1,G76+H76,1,H76,H76,SIMDrateratios,RateRatios!$B$3)*10))))))</f>
        <v>118.06100281876292</v>
      </c>
      <c r="K7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Authority",0,new_ci(5,B76,C76,D76,$C$1,G76,1,F76,F76,SIMDrateratios,RateRatios!$B$3)*1000))))))</f>
        <v>51336.596985863223</v>
      </c>
      <c r="L76"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Authority",0,new_ci(5,B76,C76,D76,$C$1,G76+H76,1,F76,F76,SIMDrateratios,RateRatios!$B$3)*1000))))))</f>
        <v>50912.952389617232</v>
      </c>
      <c r="M7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Authority",0,new_ci(10,B76,C76,D76,$C$1,G76,1,F76,F76,SIMDrateratios,RateRatios!$B$3)*10))))))</f>
        <v>1308.2631024851546</v>
      </c>
      <c r="N7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Authority",0,new_ci(10,B76,C76,D76,$C$1,G76+H76,1,F76,F76,SIMDrateratios,RateRatios!$B$3)*10))))))</f>
        <v>1297.7981827437636</v>
      </c>
      <c r="O7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Authority",0,new_ci(20,B76,C76,D76,$C$1,G76,1,F76,F76,SIMDrateratios,RateRatios!$B$3)*10))))))</f>
        <v>3501.440844613674</v>
      </c>
      <c r="P7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Authority",0,new_ci(20,B76,C76,D76,$C$1,G76+H76,1,F76,F76,SIMDrateratios,RateRatios!$B$3)*10))))))</f>
        <v>3476.0902163092724</v>
      </c>
      <c r="Q7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Authority",0,new_yll(2,B76,C76,D76,$C$1,G76,1,F76,F76,SIMDrateratios,RateRatios!$B$3)*10))))))</f>
        <v>6071.9584987674798</v>
      </c>
      <c r="R7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Authority",0,new_yll(2,B76,C76,D76,$C$1,G76+H76,1,F76,F76,SIMDrateratios,RateRatios!$B$3)*10))))))</f>
        <v>6021.1111437569089</v>
      </c>
      <c r="S76" s="92">
        <f t="shared" si="99"/>
        <v>50.847355010570936</v>
      </c>
      <c r="T7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Authority",0,new_yll(5,B76,C76,D76,$C$1,G76,1,F76,F76,SIMDrateratios,RateRatios!$B$3)*1000))))))</f>
        <v>2538027.925680486</v>
      </c>
      <c r="U7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Authority",0,new_yll(5,B76,C76,D76,$C$1,G76+H76,1,F76,F76,SIMDrateratios,RateRatios!$B$3)*1000))))))</f>
        <v>2517078.2801320534</v>
      </c>
      <c r="V76" s="92">
        <f t="shared" si="100"/>
        <v>20949.6455484326</v>
      </c>
      <c r="W7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Authority",0,new_yll(10,B76,C76,D76,$C$1,G76,1,F76,F76,SIMDrateratios,RateRatios!$B$3)*10))))))</f>
        <v>61077.62249822219</v>
      </c>
      <c r="X7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Authority",0,new_yll(10,B76,C76,D76,$C$1,G76+H76,1,F76,F76,SIMDrateratios,RateRatios!$B$3)*10))))))</f>
        <v>60588.252531830942</v>
      </c>
      <c r="Y76" s="92">
        <f t="shared" si="101"/>
        <v>489.36996639124845</v>
      </c>
      <c r="Z7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Authority",0,new_yll(20,B76,C76,D76,$C$1,G76,1,F76,F76,SIMDrateratios,RateRatios!$B$3)*10))))))</f>
        <v>142619.46161264609</v>
      </c>
      <c r="AA7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Authority",0,new_yll(20,B76,C76,D76,$C$1,G76+H76,1,F76,F76,SIMDrateratios,RateRatios!$B$3)*10))))))</f>
        <v>141573.7309164516</v>
      </c>
      <c r="AB76" s="92">
        <f t="shared" si="102"/>
        <v>1045.7306961944851</v>
      </c>
      <c r="AC7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Authority",0,hosp_count(2,B76,C76,D76,$C$1,G76,1,F76,F76,SIMDRateRatios_hosp,SIMDrateratios,RateRatios!$B$3)*10))))))</f>
        <v>3866.2478510060241</v>
      </c>
      <c r="AD7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Authority",0,hosp_count(2,B76,C76,D76,$C$1,G76+H76,1,F76,F76,SIMDRateRatios_hosp,SIMDrateratios,RateRatios!$B$3)*10))))))</f>
        <v>3840.9448276806352</v>
      </c>
      <c r="AE76" s="92">
        <f t="shared" si="103"/>
        <v>25.303023325388949</v>
      </c>
      <c r="AF7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Authority",0,hosp_count(5,B76,C76,D76,$C$1,G76,1,F76,F76,SIMDRateRatios_hosp,SIMDrateratios,RateRatios!$B$3)*1000))))))</f>
        <v>1612266.587981432</v>
      </c>
      <c r="AG7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Authority",0,hosp_count(5,B76,C76,D76,$C$1,G76+H76,1,F76,F76,SIMDRateRatios_hosp,SIMDrateratios,RateRatios!$B$3)*1000))))))</f>
        <v>1601902.6565688699</v>
      </c>
      <c r="AH76" s="92">
        <f t="shared" si="104"/>
        <v>10363.931412562029</v>
      </c>
      <c r="AI7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Authority",0,hosp_count(10,B76,C76,D76,$C$1,G76,1,F76,F76,SIMDRateRatios_hosp,SIMDrateratios,RateRatios!$B$3)*10))))))</f>
        <v>38767.862617630199</v>
      </c>
      <c r="AJ7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Authority",0,hosp_count(10,B76,C76,D76,$C$1,G76+H76,1,F76,F76,SIMDRateRatios_hosp,SIMDrateratios,RateRatios!$B$3)*10))))))</f>
        <v>38527.784184013624</v>
      </c>
      <c r="AK76" s="92">
        <f t="shared" si="105"/>
        <v>240.07843361657433</v>
      </c>
      <c r="AL7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Authority",0,hosp_count(20,B76,C76,D76,$C$1,G76,1,F76,F76,SIMDRateRatios_hosp,SIMDrateratios,RateRatios!$B$3)*10))))))</f>
        <v>91795.106371480855</v>
      </c>
      <c r="AM7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Authority",0,hosp_count(20,B76,C76,D76,$C$1,G76+H76,1,F76,F76,SIMDRateRatios_hosp,SIMDrateratios,RateRatios!$B$3)*10))))))</f>
        <v>91288.373493508829</v>
      </c>
      <c r="AN76" s="92">
        <f t="shared" si="106"/>
        <v>506.73287797202647</v>
      </c>
    </row>
    <row r="77" spans="1:63" x14ac:dyDescent="0.2">
      <c r="A77" s="83" t="s">
        <v>101</v>
      </c>
      <c r="B77" s="71">
        <v>52.5</v>
      </c>
      <c r="C77" s="71" t="s">
        <v>1</v>
      </c>
      <c r="D77" s="76">
        <v>1</v>
      </c>
      <c r="E77" s="84">
        <v>1</v>
      </c>
      <c r="F77" s="73">
        <f>HLOOKUP('III Tool Overview'!$H$6,LookUpData_Pop!$B$1:$AV$269,LookUpData_Pop!BB78,FALSE)/50</f>
        <v>1233.04</v>
      </c>
      <c r="G77" s="59">
        <f>'III Tool Overview'!$H$9/110</f>
        <v>0</v>
      </c>
      <c r="H77" s="73">
        <f t="shared" si="98"/>
        <v>1233.04</v>
      </c>
      <c r="I7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Authority",0,new_ci(2,B77,C77,D77,$C$1,G77,1,F77,F77,SIMDrateratios,RateRatios!$B$3)*10))))))</f>
        <v>142.84792418179904</v>
      </c>
      <c r="J7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Authority",0,new_ci(2,B77,C77,D77,$C$1,G77+H77,1,H77,H77,SIMDrateratios,RateRatios!$B$3)*10))))))</f>
        <v>141.65358014096282</v>
      </c>
      <c r="K7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Authority",0,new_ci(5,B77,C77,D77,$C$1,G77,1,F77,F77,SIMDrateratios,RateRatios!$B$3)*1000))))))</f>
        <v>61293.490188220225</v>
      </c>
      <c r="L77"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Authority",0,new_ci(5,B77,C77,D77,$C$1,G77+H77,1,F77,F77,SIMDrateratios,RateRatios!$B$3)*1000))))))</f>
        <v>60790.967463429915</v>
      </c>
      <c r="M7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Authority",0,new_ci(10,B77,C77,D77,$C$1,G77,1,F77,F77,SIMDrateratios,RateRatios!$B$3)*10))))))</f>
        <v>1546.2250525012985</v>
      </c>
      <c r="N7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Authority",0,new_ci(10,B77,C77,D77,$C$1,G77+H77,1,F77,F77,SIMDrateratios,RateRatios!$B$3)*10))))))</f>
        <v>1534.0669863165238</v>
      </c>
      <c r="O7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Authority",0,new_ci(20,B77,C77,D77,$C$1,G77,1,F77,F77,SIMDrateratios,RateRatios!$B$3)*10))))))</f>
        <v>4015.2996099853367</v>
      </c>
      <c r="P7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Authority",0,new_ci(20,B77,C77,D77,$C$1,G77+H77,1,F77,F77,SIMDrateratios,RateRatios!$B$3)*10))))))</f>
        <v>3987.7037166963605</v>
      </c>
      <c r="Q7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Authority",0,new_yll(2,B77,C77,D77,$C$1,G77,1,F77,F77,SIMDrateratios,RateRatios!$B$3)*10))))))</f>
        <v>6713.8524365445555</v>
      </c>
      <c r="R7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Authority",0,new_yll(2,B77,C77,D77,$C$1,G77+H77,1,F77,F77,SIMDrateratios,RateRatios!$B$3)*10))))))</f>
        <v>6657.7182666252529</v>
      </c>
      <c r="S77" s="92">
        <f t="shared" si="99"/>
        <v>56.134169919302622</v>
      </c>
      <c r="T7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Authority",0,new_yll(5,B77,C77,D77,$C$1,G77,1,F77,F77,SIMDrateratios,RateRatios!$B$3)*1000))))))</f>
        <v>2785357.5099757132</v>
      </c>
      <c r="U7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Authority",0,new_yll(5,B77,C77,D77,$C$1,G77+H77,1,F77,F77,SIMDrateratios,RateRatios!$B$3)*1000))))))</f>
        <v>2762513.2600441384</v>
      </c>
      <c r="V77" s="92">
        <f t="shared" si="100"/>
        <v>22844.249931574799</v>
      </c>
      <c r="W7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Authority",0,new_yll(10,B77,C77,D77,$C$1,G77,1,F77,F77,SIMDrateratios,RateRatios!$B$3)*10))))))</f>
        <v>66040.499723288434</v>
      </c>
      <c r="X7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Authority",0,new_yll(10,B77,C77,D77,$C$1,G77+H77,1,F77,F77,SIMDrateratios,RateRatios!$B$3)*10))))))</f>
        <v>65519.948830517184</v>
      </c>
      <c r="Y77" s="92">
        <f t="shared" si="101"/>
        <v>520.5508927712508</v>
      </c>
      <c r="Z7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Authority",0,new_yll(20,B77,C77,D77,$C$1,G77,1,F77,F77,SIMDrateratios,RateRatios!$B$3)*10))))))</f>
        <v>148095.70855447117</v>
      </c>
      <c r="AA7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Authority",0,new_yll(20,B77,C77,D77,$C$1,G77+H77,1,F77,F77,SIMDrateratios,RateRatios!$B$3)*10))))))</f>
        <v>147057.72652961328</v>
      </c>
      <c r="AB77" s="92">
        <f t="shared" si="102"/>
        <v>1037.9820248578908</v>
      </c>
      <c r="AC7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Authority",0,hosp_count(2,B77,C77,D77,$C$1,G77,1,F77,F77,SIMDRateRatios_hosp,SIMDrateratios,RateRatios!$B$3)*10))))))</f>
        <v>3998.3532431432996</v>
      </c>
      <c r="AD7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Authority",0,hosp_count(2,B77,C77,D77,$C$1,G77+H77,1,F77,F77,SIMDRateRatios_hosp,SIMDrateratios,RateRatios!$B$3)*10))))))</f>
        <v>3972.1887828197559</v>
      </c>
      <c r="AE77" s="92">
        <f t="shared" si="103"/>
        <v>26.164460323543608</v>
      </c>
      <c r="AF7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Authority",0,hosp_count(5,B77,C77,D77,$C$1,G77,1,F77,F77,SIMDRateRatios_hosp,SIMDrateratios,RateRatios!$B$3)*1000))))))</f>
        <v>1659581.3906554794</v>
      </c>
      <c r="AG7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Authority",0,hosp_count(5,B77,C77,D77,$C$1,G77+H77,1,F77,F77,SIMDRateRatios_hosp,SIMDrateratios,RateRatios!$B$3)*1000))))))</f>
        <v>1648978.821794111</v>
      </c>
      <c r="AH77" s="92">
        <f t="shared" si="104"/>
        <v>10602.568861368345</v>
      </c>
      <c r="AI7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Authority",0,hosp_count(10,B77,C77,D77,$C$1,G77,1,F77,F77,SIMDRateRatios_hosp,SIMDrateratios,RateRatios!$B$3)*10))))))</f>
        <v>39531.249491460359</v>
      </c>
      <c r="AJ7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Authority",0,hosp_count(10,B77,C77,D77,$C$1,G77+H77,1,F77,F77,SIMDRateRatios_hosp,SIMDrateratios,RateRatios!$B$3)*10))))))</f>
        <v>39291.030844370995</v>
      </c>
      <c r="AK77" s="92">
        <f t="shared" si="105"/>
        <v>240.21864708936482</v>
      </c>
      <c r="AL7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Authority",0,hosp_count(20,B77,C77,D77,$C$1,G77,1,F77,F77,SIMDRateRatios_hosp,SIMDrateratios,RateRatios!$B$3)*10))))))</f>
        <v>91139.241925631184</v>
      </c>
      <c r="AM7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Authority",0,hosp_count(20,B77,C77,D77,$C$1,G77+H77,1,F77,F77,SIMDRateRatios_hosp,SIMDrateratios,RateRatios!$B$3)*10))))))</f>
        <v>90665.273943727341</v>
      </c>
      <c r="AN77" s="92">
        <f t="shared" si="106"/>
        <v>473.96798190384288</v>
      </c>
    </row>
    <row r="78" spans="1:63" x14ac:dyDescent="0.2">
      <c r="A78" s="83" t="s">
        <v>102</v>
      </c>
      <c r="B78" s="71">
        <v>57.5</v>
      </c>
      <c r="C78" s="71" t="s">
        <v>1</v>
      </c>
      <c r="D78" s="76">
        <v>1</v>
      </c>
      <c r="E78" s="84">
        <v>1</v>
      </c>
      <c r="F78" s="73">
        <f>HLOOKUP('III Tool Overview'!$H$6,LookUpData_Pop!$B$1:$AV$269,LookUpData_Pop!BB79,FALSE)/50</f>
        <v>1062.6400000000001</v>
      </c>
      <c r="G78" s="59">
        <f>'III Tool Overview'!$H$9/110</f>
        <v>0</v>
      </c>
      <c r="H78" s="73">
        <f t="shared" si="98"/>
        <v>1062.6400000000001</v>
      </c>
      <c r="I7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Authority",0,new_ci(2,B78,C78,D78,$C$1,G78,1,F78,F78,SIMDrateratios,RateRatios!$B$3)*10))))))</f>
        <v>189.48237580030064</v>
      </c>
      <c r="J7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Authority",0,new_ci(2,B78,C78,D78,$C$1,G78+H78,1,H78,H78,SIMDrateratios,RateRatios!$B$3)*10))))))</f>
        <v>187.9025212939307</v>
      </c>
      <c r="K7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Authority",0,new_ci(5,B78,C78,D78,$C$1,G78,1,F78,F78,SIMDrateratios,RateRatios!$B$3)*1000))))))</f>
        <v>80449.631714075222</v>
      </c>
      <c r="L78"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Authority",0,new_ci(5,B78,C78,D78,$C$1,G78+H78,1,F78,F78,SIMDrateratios,RateRatios!$B$3)*1000))))))</f>
        <v>79798.91993755009</v>
      </c>
      <c r="M7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Authority",0,new_ci(10,B78,C78,D78,$C$1,G78,1,F78,F78,SIMDrateratios,RateRatios!$B$3)*10))))))</f>
        <v>1985.9176971218255</v>
      </c>
      <c r="N7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Authority",0,new_ci(10,B78,C78,D78,$C$1,G78+H78,1,F78,F78,SIMDrateratios,RateRatios!$B$3)*10))))))</f>
        <v>1970.8665704683954</v>
      </c>
      <c r="O7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Authority",0,new_ci(20,B78,C78,D78,$C$1,G78,1,F78,F78,SIMDrateratios,RateRatios!$B$3)*10))))))</f>
        <v>4842.9678062660214</v>
      </c>
      <c r="P7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Authority",0,new_ci(20,B78,C78,D78,$C$1,G78+H78,1,F78,F78,SIMDrateratios,RateRatios!$B$3)*10))))))</f>
        <v>4813.2939072397457</v>
      </c>
      <c r="Q7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Authority",0,new_yll(2,B78,C78,D78,$C$1,G78,1,F78,F78,SIMDrateratios,RateRatios!$B$3)*10))))))</f>
        <v>7768.7774078123266</v>
      </c>
      <c r="R7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Authority",0,new_yll(2,B78,C78,D78,$C$1,G78+H78,1,F78,F78,SIMDrateratios,RateRatios!$B$3)*10))))))</f>
        <v>7704.0033730511595</v>
      </c>
      <c r="S78" s="92">
        <f t="shared" si="99"/>
        <v>64.774034761167059</v>
      </c>
      <c r="T7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Authority",0,new_yll(5,B78,C78,D78,$C$1,G78,1,F78,F78,SIMDrateratios,RateRatios!$B$3)*1000))))))</f>
        <v>3173867.6172145158</v>
      </c>
      <c r="U7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Authority",0,new_yll(5,B78,C78,D78,$C$1,G78+H78,1,F78,F78,SIMDrateratios,RateRatios!$B$3)*1000))))))</f>
        <v>3148179.5013904637</v>
      </c>
      <c r="V78" s="92">
        <f t="shared" si="100"/>
        <v>25688.115824052133</v>
      </c>
      <c r="W7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Authority",0,new_yll(10,B78,C78,D78,$C$1,G78,1,F78,F78,SIMDrateratios,RateRatios!$B$3)*10))))))</f>
        <v>73011.007682087817</v>
      </c>
      <c r="X7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Authority",0,new_yll(10,B78,C78,D78,$C$1,G78+H78,1,F78,F78,SIMDrateratios,RateRatios!$B$3)*10))))))</f>
        <v>72455.141570189386</v>
      </c>
      <c r="Y78" s="92">
        <f t="shared" si="101"/>
        <v>555.86611189843097</v>
      </c>
      <c r="Z7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Authority",0,new_yll(20,B78,C78,D78,$C$1,G78,1,F78,F78,SIMDrateratios,RateRatios!$B$3)*10))))))</f>
        <v>151147.5075345778</v>
      </c>
      <c r="AA7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Authority",0,new_yll(20,B78,C78,D78,$C$1,G78+H78,1,F78,F78,SIMDrateratios,RateRatios!$B$3)*10))))))</f>
        <v>150183.89931995876</v>
      </c>
      <c r="AB78" s="92">
        <f t="shared" si="102"/>
        <v>963.60821461904561</v>
      </c>
      <c r="AC7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Authority",0,hosp_count(2,B78,C78,D78,$C$1,G78,1,F78,F78,SIMDRateRatios_hosp,SIMDrateratios,RateRatios!$B$3)*10))))))</f>
        <v>4248.2568840264357</v>
      </c>
      <c r="AD7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Authority",0,hosp_count(2,B78,C78,D78,$C$1,G78+H78,1,F78,F78,SIMDRateRatios_hosp,SIMDrateratios,RateRatios!$B$3)*10))))))</f>
        <v>4220.4467818412895</v>
      </c>
      <c r="AE78" s="92">
        <f t="shared" si="103"/>
        <v>27.810102185146206</v>
      </c>
      <c r="AF7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Authority",0,hosp_count(5,B78,C78,D78,$C$1,G78,1,F78,F78,SIMDRateRatios_hosp,SIMDrateratios,RateRatios!$B$3)*1000))))))</f>
        <v>1745638.5050915275</v>
      </c>
      <c r="AG7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Authority",0,hosp_count(5,B78,C78,D78,$C$1,G78+H78,1,F78,F78,SIMDRateRatios_hosp,SIMDrateratios,RateRatios!$B$3)*1000))))))</f>
        <v>1734627.0464301875</v>
      </c>
      <c r="AH78" s="92">
        <f t="shared" si="104"/>
        <v>11011.458661339944</v>
      </c>
      <c r="AI7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Authority",0,hosp_count(10,B78,C78,D78,$C$1,G78,1,F78,F78,SIMDRateRatios_hosp,SIMDrateratios,RateRatios!$B$3)*10))))))</f>
        <v>40752.359283496124</v>
      </c>
      <c r="AJ7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Authority",0,hosp_count(10,B78,C78,D78,$C$1,G78+H78,1,F78,F78,SIMDRateRatios_hosp,SIMDrateratios,RateRatios!$B$3)*10))))))</f>
        <v>40514.596969750375</v>
      </c>
      <c r="AK78" s="92">
        <f t="shared" si="105"/>
        <v>237.76231374574854</v>
      </c>
      <c r="AL7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Authority",0,hosp_count(20,B78,C78,D78,$C$1,G78,1,F78,F78,SIMDRateRatios_hosp,SIMDrateratios,RateRatios!$B$3)*10))))))</f>
        <v>88888.566524975307</v>
      </c>
      <c r="AM7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Authority",0,hosp_count(20,B78,C78,D78,$C$1,G78+H78,1,F78,F78,SIMDRateRatios_hosp,SIMDrateratios,RateRatios!$B$3)*10))))))</f>
        <v>88483.799554408164</v>
      </c>
      <c r="AN78" s="92">
        <f t="shared" si="106"/>
        <v>404.76697056714329</v>
      </c>
    </row>
    <row r="79" spans="1:63" x14ac:dyDescent="0.2">
      <c r="A79" s="83" t="s">
        <v>103</v>
      </c>
      <c r="B79" s="71">
        <v>62.5</v>
      </c>
      <c r="C79" s="71" t="s">
        <v>1</v>
      </c>
      <c r="D79" s="76">
        <v>1</v>
      </c>
      <c r="E79" s="84">
        <v>1</v>
      </c>
      <c r="F79" s="73">
        <f>HLOOKUP('III Tool Overview'!$H$6,LookUpData_Pop!$B$1:$AV$269,LookUpData_Pop!BB80,FALSE)/50</f>
        <v>982.72</v>
      </c>
      <c r="G79" s="59">
        <f>'III Tool Overview'!$H$9/110</f>
        <v>0</v>
      </c>
      <c r="H79" s="73">
        <f t="shared" si="98"/>
        <v>982.72</v>
      </c>
      <c r="I7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Authority",0,new_ci(2,B79,C79,D79,$C$1,G79,1,F79,F79,SIMDrateratios,RateRatios!$B$3)*10))))))</f>
        <v>233.38742814702795</v>
      </c>
      <c r="J7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Authority",0,new_ci(2,B79,C79,D79,$C$1,G79+H79,1,H79,H79,SIMDrateratios,RateRatios!$B$3)*10))))))</f>
        <v>231.44745169583905</v>
      </c>
      <c r="K7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Authority",0,new_ci(5,B79,C79,D79,$C$1,G79,1,F79,F79,SIMDrateratios,RateRatios!$B$3)*1000))))))</f>
        <v>98103.880971673789</v>
      </c>
      <c r="L79"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Authority",0,new_ci(5,B79,C79,D79,$C$1,G79+H79,1,F79,F79,SIMDrateratios,RateRatios!$B$3)*1000))))))</f>
        <v>97320.910298936156</v>
      </c>
      <c r="M7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Authority",0,new_ci(10,B79,C79,D79,$C$1,G79,1,F79,F79,SIMDrateratios,RateRatios!$B$3)*10))))))</f>
        <v>2372.984332108218</v>
      </c>
      <c r="N7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Authority",0,new_ci(10,B79,C79,D79,$C$1,G79+H79,1,F79,F79,SIMDrateratios,RateRatios!$B$3)*10))))))</f>
        <v>2355.6339406629327</v>
      </c>
      <c r="O7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Authority",0,new_ci(20,B79,C79,D79,$C$1,G79,1,F79,F79,SIMDrateratios,RateRatios!$B$3)*10))))))</f>
        <v>5467.2117595765685</v>
      </c>
      <c r="P7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Authority",0,new_ci(20,B79,C79,D79,$C$1,G79+H79,1,F79,F79,SIMDrateratios,RateRatios!$B$3)*10))))))</f>
        <v>5437.3030851128751</v>
      </c>
      <c r="Q7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Authority",0,new_yll(2,B79,C79,D79,$C$1,G79,1,F79,F79,SIMDrateratios,RateRatios!$B$3)*10))))))</f>
        <v>8635.3348414400334</v>
      </c>
      <c r="R7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Authority",0,new_yll(2,B79,C79,D79,$C$1,G79+H79,1,F79,F79,SIMDrateratios,RateRatios!$B$3)*10))))))</f>
        <v>8563.5557127460452</v>
      </c>
      <c r="S79" s="92">
        <f t="shared" si="99"/>
        <v>71.779128693988241</v>
      </c>
      <c r="T7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Authority",0,new_yll(5,B79,C79,D79,$C$1,G79,1,F79,F79,SIMDrateratios,RateRatios!$B$3)*1000))))))</f>
        <v>3478750.0165133779</v>
      </c>
      <c r="U7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Authority",0,new_yll(5,B79,C79,D79,$C$1,G79+H79,1,F79,F79,SIMDrateratios,RateRatios!$B$3)*1000))))))</f>
        <v>3450959.123721702</v>
      </c>
      <c r="V79" s="92">
        <f t="shared" si="100"/>
        <v>27790.892791675869</v>
      </c>
      <c r="W7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Authority",0,new_yll(10,B79,C79,D79,$C$1,G79,1,F79,F79,SIMDrateratios,RateRatios!$B$3)*10))))))</f>
        <v>77870.50467853398</v>
      </c>
      <c r="X7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Authority",0,new_yll(10,B79,C79,D79,$C$1,G79+H79,1,F79,F79,SIMDrateratios,RateRatios!$B$3)*10))))))</f>
        <v>77297.120651886798</v>
      </c>
      <c r="Y79" s="92">
        <f t="shared" si="101"/>
        <v>573.3840266471816</v>
      </c>
      <c r="Z7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Authority",0,new_yll(20,B79,C79,D79,$C$1,G79,1,F79,F79,SIMDrateratios,RateRatios!$B$3)*10))))))</f>
        <v>150456.28914581431</v>
      </c>
      <c r="AA7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Authority",0,new_yll(20,B79,C79,D79,$C$1,G79+H79,1,F79,F79,SIMDrateratios,RateRatios!$B$3)*10))))))</f>
        <v>149577.00907247787</v>
      </c>
      <c r="AB79" s="92">
        <f t="shared" si="102"/>
        <v>879.280073336442</v>
      </c>
      <c r="AC7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Authority",0,hosp_count(2,B79,C79,D79,$C$1,G79,1,F79,F79,SIMDRateRatios_hosp,SIMDrateratios,RateRatios!$B$3)*10))))))</f>
        <v>4517.1878213119799</v>
      </c>
      <c r="AD7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Authority",0,hosp_count(2,B79,C79,D79,$C$1,G79+H79,1,F79,F79,SIMDRateRatios_hosp,SIMDrateratios,RateRatios!$B$3)*10))))))</f>
        <v>4487.6188251053845</v>
      </c>
      <c r="AE79" s="92">
        <f t="shared" si="103"/>
        <v>29.56899620659533</v>
      </c>
      <c r="AF7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Authority",0,hosp_count(5,B79,C79,D79,$C$1,G79,1,F79,F79,SIMDRateRatios_hosp,SIMDrateratios,RateRatios!$B$3)*1000))))))</f>
        <v>1838505.6597471519</v>
      </c>
      <c r="AG7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Authority",0,hosp_count(5,B79,C79,D79,$C$1,G79+H79,1,F79,F79,SIMDRateRatios_hosp,SIMDrateratios,RateRatios!$B$3)*1000))))))</f>
        <v>1827053.0385399926</v>
      </c>
      <c r="AH79" s="92">
        <f t="shared" si="104"/>
        <v>11452.621207159245</v>
      </c>
      <c r="AI7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Authority",0,hosp_count(10,B79,C79,D79,$C$1,G79,1,F79,F79,SIMDRateRatios_hosp,SIMDrateratios,RateRatios!$B$3)*10))))))</f>
        <v>42118.336445675857</v>
      </c>
      <c r="AJ7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Authority",0,hosp_count(10,B79,C79,D79,$C$1,G79+H79,1,F79,F79,SIMDRateRatios_hosp,SIMDrateratios,RateRatios!$B$3)*10))))))</f>
        <v>41882.174106050908</v>
      </c>
      <c r="AK79" s="92">
        <f t="shared" si="105"/>
        <v>236.1623396249488</v>
      </c>
      <c r="AL7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Authority",0,hosp_count(20,B79,C79,D79,$C$1,G79,1,F79,F79,SIMDRateRatios_hosp,SIMDrateratios,RateRatios!$B$3)*10))))))</f>
        <v>87389.000503244955</v>
      </c>
      <c r="AM7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Authority",0,hosp_count(20,B79,C79,D79,$C$1,G79+H79,1,F79,F79,SIMDRateRatios_hosp,SIMDrateratios,RateRatios!$B$3)*10))))))</f>
        <v>87040.57461610841</v>
      </c>
      <c r="AN79" s="92">
        <f t="shared" si="106"/>
        <v>348.4258871365455</v>
      </c>
    </row>
    <row r="80" spans="1:63" x14ac:dyDescent="0.2">
      <c r="A80" s="83" t="s">
        <v>104</v>
      </c>
      <c r="B80" s="71">
        <v>67.5</v>
      </c>
      <c r="C80" s="71" t="s">
        <v>1</v>
      </c>
      <c r="D80" s="76">
        <v>1</v>
      </c>
      <c r="E80" s="84">
        <v>1</v>
      </c>
      <c r="F80" s="73">
        <f>HLOOKUP('III Tool Overview'!$H$6,LookUpData_Pop!$B$1:$AV$269,LookUpData_Pop!BB81,FALSE)/50</f>
        <v>812.22</v>
      </c>
      <c r="G80" s="59">
        <f>'III Tool Overview'!$H$9/110</f>
        <v>0</v>
      </c>
      <c r="H80" s="73">
        <f t="shared" si="98"/>
        <v>812.22</v>
      </c>
      <c r="I8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Authority",0,new_ci(2,B80,C80,D80,$C$1,G80,1,F80,F80,SIMDrateratios,RateRatios!$B$3)*10))))))</f>
        <v>295.90711449058807</v>
      </c>
      <c r="J8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Authority",0,new_ci(2,B80,C80,D80,$C$1,G80+H80,1,H80,H80,SIMDrateratios,RateRatios!$B$3)*10))))))</f>
        <v>293.4647924058645</v>
      </c>
      <c r="K8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Authority",0,new_ci(5,B80,C80,D80,$C$1,G80,1,F80,F80,SIMDrateratios,RateRatios!$B$3)*1000))))))</f>
        <v>121742.31908824897</v>
      </c>
      <c r="L80"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Authority",0,new_ci(5,B80,C80,D80,$C$1,G80+H80,1,F80,F80,SIMDrateratios,RateRatios!$B$3)*1000))))))</f>
        <v>120798.99151477596</v>
      </c>
      <c r="M8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Authority",0,new_ci(10,B80,C80,D80,$C$1,G80,1,F80,F80,SIMDrateratios,RateRatios!$B$3)*10))))))</f>
        <v>2821.3483046541924</v>
      </c>
      <c r="N8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Authority",0,new_ci(10,B80,C80,D80,$C$1,G80+H80,1,F80,F80,SIMDrateratios,RateRatios!$B$3)*10))))))</f>
        <v>2802.2960919354564</v>
      </c>
      <c r="O8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Authority",0,new_ci(20,B80,C80,D80,$C$1,G80,1,F80,F80,SIMDrateratios,RateRatios!$B$3)*10))))))</f>
        <v>5806.3384611880838</v>
      </c>
      <c r="P8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Authority",0,new_ci(20,B80,C80,D80,$C$1,G80+H80,1,F80,F80,SIMDrateratios,RateRatios!$B$3)*10))))))</f>
        <v>5781.7771956115494</v>
      </c>
      <c r="Q8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Authority",0,new_yll(2,B80,C80,D80,$C$1,G80,1,F80,F80,SIMDrateratios,RateRatios!$B$3)*10))))))</f>
        <v>9173.1205492082299</v>
      </c>
      <c r="R8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Authority",0,new_yll(2,B80,C80,D80,$C$1,G80+H80,1,F80,F80,SIMDrateratios,RateRatios!$B$3)*10))))))</f>
        <v>9097.4085645817995</v>
      </c>
      <c r="S80" s="92">
        <f t="shared" si="99"/>
        <v>75.711984626430421</v>
      </c>
      <c r="T8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Authority",0,new_yll(5,B80,C80,D80,$C$1,G80,1,F80,F80,SIMDrateratios,RateRatios!$B$3)*1000))))))</f>
        <v>3588684.8310109153</v>
      </c>
      <c r="U8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Authority",0,new_yll(5,B80,C80,D80,$C$1,G80+H80,1,F80,F80,SIMDrateratios,RateRatios!$B$3)*1000))))))</f>
        <v>3560826.2523170961</v>
      </c>
      <c r="V80" s="92">
        <f t="shared" si="100"/>
        <v>27858.578693819232</v>
      </c>
      <c r="W8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Authority",0,new_yll(10,B80,C80,D80,$C$1,G80,1,F80,F80,SIMDrateratios,RateRatios!$B$3)*10))))))</f>
        <v>75966.990739465269</v>
      </c>
      <c r="X8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Authority",0,new_yll(10,B80,C80,D80,$C$1,G80+H80,1,F80,F80,SIMDrateratios,RateRatios!$B$3)*10))))))</f>
        <v>75446.627253546525</v>
      </c>
      <c r="Y80" s="92">
        <f t="shared" si="101"/>
        <v>520.36348591874412</v>
      </c>
      <c r="Z8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Authority",0,new_yll(20,B80,C80,D80,$C$1,G80,1,F80,F80,SIMDrateratios,RateRatios!$B$3)*10))))))</f>
        <v>128783.63084965863</v>
      </c>
      <c r="AA8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Authority",0,new_yll(20,B80,C80,D80,$C$1,G80+H80,1,F80,F80,SIMDrateratios,RateRatios!$B$3)*10))))))</f>
        <v>128149.16174018093</v>
      </c>
      <c r="AB80" s="92">
        <f t="shared" si="102"/>
        <v>634.46910947769356</v>
      </c>
      <c r="AC8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Authority",0,hosp_count(2,B80,C80,D80,$C$1,G80,1,F80,F80,SIMDRateRatios_hosp,SIMDrateratios,RateRatios!$B$3)*10))))))</f>
        <v>4602.9117515614716</v>
      </c>
      <c r="AD8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Authority",0,hosp_count(2,B80,C80,D80,$C$1,G80+H80,1,F80,F80,SIMDRateRatios_hosp,SIMDrateratios,RateRatios!$B$3)*10))))))</f>
        <v>4572.798357424901</v>
      </c>
      <c r="AE80" s="92">
        <f t="shared" si="103"/>
        <v>30.113394136570605</v>
      </c>
      <c r="AF8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Authority",0,hosp_count(5,B80,C80,D80,$C$1,G80,1,F80,F80,SIMDRateRatios_hosp,SIMDrateratios,RateRatios!$B$3)*1000))))))</f>
        <v>1835412.1742862177</v>
      </c>
      <c r="AG8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Authority",0,hosp_count(5,B80,C80,D80,$C$1,G80+H80,1,F80,F80,SIMDRateRatios_hosp,SIMDrateratios,RateRatios!$B$3)*1000))))))</f>
        <v>1824290.7571202901</v>
      </c>
      <c r="AH80" s="92">
        <f t="shared" si="104"/>
        <v>11121.417165927589</v>
      </c>
      <c r="AI8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Authority",0,hosp_count(10,B80,C80,D80,$C$1,G80,1,F80,F80,SIMDRateRatios_hosp,SIMDrateratios,RateRatios!$B$3)*10))))))</f>
        <v>40410.108252285492</v>
      </c>
      <c r="AJ8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Authority",0,hosp_count(10,B80,C80,D80,$C$1,G80+H80,1,F80,F80,SIMDRateRatios_hosp,SIMDrateratios,RateRatios!$B$3)*10))))))</f>
        <v>40202.634513138117</v>
      </c>
      <c r="AK80" s="92">
        <f t="shared" si="105"/>
        <v>207.47373914737545</v>
      </c>
      <c r="AL8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Authority",0,hosp_count(20,B80,C80,D80,$C$1,G80,1,F80,F80,SIMDRateRatios_hosp,SIMDrateratios,RateRatios!$B$3)*10))))))</f>
        <v>75946.726656960702</v>
      </c>
      <c r="AM8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Authority",0,hosp_count(20,B80,C80,D80,$C$1,G80+H80,1,F80,F80,SIMDRateRatios_hosp,SIMDrateratios,RateRatios!$B$3)*10))))))</f>
        <v>75724.586861057411</v>
      </c>
      <c r="AN80" s="92">
        <f t="shared" si="106"/>
        <v>222.13979590329109</v>
      </c>
    </row>
    <row r="81" spans="1:63" x14ac:dyDescent="0.2">
      <c r="A81" s="83" t="s">
        <v>105</v>
      </c>
      <c r="B81" s="71">
        <v>72.5</v>
      </c>
      <c r="C81" s="71" t="s">
        <v>1</v>
      </c>
      <c r="D81" s="76">
        <v>1</v>
      </c>
      <c r="E81" s="84">
        <v>1</v>
      </c>
      <c r="F81" s="73">
        <f>HLOOKUP('III Tool Overview'!$H$6,LookUpData_Pop!$B$1:$AV$269,LookUpData_Pop!BB82,FALSE)/50</f>
        <v>708.22</v>
      </c>
      <c r="G81" s="59">
        <f>'III Tool Overview'!$H$9/110</f>
        <v>0</v>
      </c>
      <c r="H81" s="73">
        <f t="shared" si="98"/>
        <v>708.22</v>
      </c>
      <c r="I8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Authority",0,new_ci(2,B81,C81,D81,$C$1,G81,1,F81,F81,SIMDrateratios,RateRatios!$B$3)*10))))))</f>
        <v>342.55892533111364</v>
      </c>
      <c r="J8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Authority",0,new_ci(2,B81,C81,D81,$C$1,G81+H81,1,H81,H81,SIMDrateratios,RateRatios!$B$3)*10))))))</f>
        <v>339.74921317091196</v>
      </c>
      <c r="K8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Authority",0,new_ci(5,B81,C81,D81,$C$1,G81,1,F81,F81,SIMDrateratios,RateRatios!$B$3)*1000))))))</f>
        <v>138114.28733696748</v>
      </c>
      <c r="L81"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Authority",0,new_ci(5,B81,C81,D81,$C$1,G81+H81,1,F81,F81,SIMDrateratios,RateRatios!$B$3)*1000))))))</f>
        <v>137073.59257644392</v>
      </c>
      <c r="M8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Authority",0,new_ci(10,B81,C81,D81,$C$1,G81,1,F81,F81,SIMDrateratios,RateRatios!$B$3)*10))))))</f>
        <v>3077.323115457787</v>
      </c>
      <c r="N8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Authority",0,new_ci(10,B81,C81,D81,$C$1,G81+H81,1,F81,F81,SIMDrateratios,RateRatios!$B$3)*10))))))</f>
        <v>3058.0830593655746</v>
      </c>
      <c r="O8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Authority",0,new_ci(20,B81,C81,D81,$C$1,G81,1,F81,F81,SIMDrateratios,RateRatios!$B$3)*10))))))</f>
        <v>5757.3805281826571</v>
      </c>
      <c r="P8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Authority",0,new_ci(20,B81,C81,D81,$C$1,G81+H81,1,F81,F81,SIMDrateratios,RateRatios!$B$3)*10))))))</f>
        <v>5738.5777686444544</v>
      </c>
      <c r="Q8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Authority",0,new_yll(2,B81,C81,D81,$C$1,G81,1,F81,F81,SIMDrateratios,RateRatios!$B$3)*10))))))</f>
        <v>9249.0909839400683</v>
      </c>
      <c r="R8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Authority",0,new_yll(2,B81,C81,D81,$C$1,G81+H81,1,F81,F81,SIMDrateratios,RateRatios!$B$3)*10))))))</f>
        <v>9173.2287556146221</v>
      </c>
      <c r="S81" s="92">
        <f t="shared" si="99"/>
        <v>75.862228325446267</v>
      </c>
      <c r="T8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Authority",0,new_yll(5,B81,C81,D81,$C$1,G81,1,F81,F81,SIMDrateratios,RateRatios!$B$3)*1000))))))</f>
        <v>3521185.0775352977</v>
      </c>
      <c r="U8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Authority",0,new_yll(5,B81,C81,D81,$C$1,G81+H81,1,F81,F81,SIMDrateratios,RateRatios!$B$3)*1000))))))</f>
        <v>3494574.9197009485</v>
      </c>
      <c r="V81" s="92">
        <f t="shared" si="100"/>
        <v>26610.1578343492</v>
      </c>
      <c r="W8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Authority",0,new_yll(10,B81,C81,D81,$C$1,G81,1,F81,F81,SIMDrateratios,RateRatios!$B$3)*10))))))</f>
        <v>70872.589011613512</v>
      </c>
      <c r="X8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Authority",0,new_yll(10,B81,C81,D81,$C$1,G81+H81,1,F81,F81,SIMDrateratios,RateRatios!$B$3)*10))))))</f>
        <v>70418.785904605524</v>
      </c>
      <c r="Y81" s="92">
        <f t="shared" si="101"/>
        <v>453.80310700798873</v>
      </c>
      <c r="Z8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Authority",0,new_yll(20,B81,C81,D81,$C$1,G81,1,F81,F81,SIMDrateratios,RateRatios!$B$3)*10))))))</f>
        <v>108165.15412645522</v>
      </c>
      <c r="AA8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Authority",0,new_yll(20,B81,C81,D81,$C$1,G81+H81,1,F81,F81,SIMDrateratios,RateRatios!$B$3)*10))))))</f>
        <v>107697.85773300889</v>
      </c>
      <c r="AB81" s="92">
        <f t="shared" si="102"/>
        <v>467.29639344633324</v>
      </c>
      <c r="AC8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Authority",0,hosp_count(2,B81,C81,D81,$C$1,G81,1,F81,F81,SIMDRateRatios_hosp,SIMDrateratios,RateRatios!$B$3)*10))))))</f>
        <v>4614.672659121512</v>
      </c>
      <c r="AD8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Authority",0,hosp_count(2,B81,C81,D81,$C$1,G81+H81,1,F81,F81,SIMDRateRatios_hosp,SIMDrateratios,RateRatios!$B$3)*10))))))</f>
        <v>4584.483523357887</v>
      </c>
      <c r="AE81" s="92">
        <f t="shared" si="103"/>
        <v>30.189135763625018</v>
      </c>
      <c r="AF8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Authority",0,hosp_count(5,B81,C81,D81,$C$1,G81,1,F81,F81,SIMDRateRatios_hosp,SIMDrateratios,RateRatios!$B$3)*1000))))))</f>
        <v>1804923.0271817991</v>
      </c>
      <c r="AG8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Authority",0,hosp_count(5,B81,C81,D81,$C$1,G81+H81,1,F81,F81,SIMDRateRatios_hosp,SIMDrateratios,RateRatios!$B$3)*1000))))))</f>
        <v>1794266.5773801524</v>
      </c>
      <c r="AH81" s="92">
        <f t="shared" si="104"/>
        <v>10656.449801646639</v>
      </c>
      <c r="AI8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Authority",0,hosp_count(10,B81,C81,D81,$C$1,G81,1,F81,F81,SIMDRateRatios_hosp,SIMDrateratios,RateRatios!$B$3)*10))))))</f>
        <v>38315.311886539064</v>
      </c>
      <c r="AJ8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Authority",0,hosp_count(10,B81,C81,D81,$C$1,G81+H81,1,F81,F81,SIMDRateRatios_hosp,SIMDrateratios,RateRatios!$B$3)*10))))))</f>
        <v>38134.752788362857</v>
      </c>
      <c r="AK81" s="92">
        <f t="shared" si="105"/>
        <v>180.55909817620704</v>
      </c>
      <c r="AL8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Authority",0,hosp_count(20,B81,C81,D81,$C$1,G81,1,F81,F81,SIMDRateRatios_hosp,SIMDrateratios,RateRatios!$B$3)*10))))))</f>
        <v>66261.710707662845</v>
      </c>
      <c r="AM8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Authority",0,hosp_count(20,B81,C81,D81,$C$1,G81+H81,1,F81,F81,SIMDRateRatios_hosp,SIMDrateratios,RateRatios!$B$3)*10))))))</f>
        <v>66122.111186547889</v>
      </c>
      <c r="AN81" s="92">
        <f t="shared" si="106"/>
        <v>139.59952111495659</v>
      </c>
    </row>
    <row r="82" spans="1:63" x14ac:dyDescent="0.2">
      <c r="A82" s="83" t="s">
        <v>106</v>
      </c>
      <c r="B82" s="71">
        <v>77.5</v>
      </c>
      <c r="C82" s="71" t="s">
        <v>1</v>
      </c>
      <c r="D82" s="76">
        <v>1</v>
      </c>
      <c r="E82" s="84">
        <v>1</v>
      </c>
      <c r="F82" s="73">
        <f>HLOOKUP('III Tool Overview'!$H$6,LookUpData_Pop!$B$1:$AV$269,LookUpData_Pop!BB83,FALSE)/50</f>
        <v>539.52</v>
      </c>
      <c r="G82" s="59">
        <f>'III Tool Overview'!$H$9/110</f>
        <v>0</v>
      </c>
      <c r="H82" s="73">
        <f t="shared" si="98"/>
        <v>539.52</v>
      </c>
      <c r="I8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Authority",0,new_ci(2,B82,C82,D82,$C$1,G82,1,F82,F82,SIMDrateratios,RateRatios!$B$3)*10))))))</f>
        <v>397.59261793532067</v>
      </c>
      <c r="J8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Authority",0,new_ci(2,B82,C82,D82,$C$1,G82+H82,1,H82,H82,SIMDrateratios,RateRatios!$B$3)*10))))))</f>
        <v>394.37142526829979</v>
      </c>
      <c r="K8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Authority",0,new_ci(5,B82,C82,D82,$C$1,G82,1,F82,F82,SIMDrateratios,RateRatios!$B$3)*1000))))))</f>
        <v>153562.89580128744</v>
      </c>
      <c r="L82"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Authority",0,new_ci(5,B82,C82,D82,$C$1,G82+H82,1,F82,F82,SIMDrateratios,RateRatios!$B$3)*1000))))))</f>
        <v>152473.20605215474</v>
      </c>
      <c r="M8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Authority",0,new_ci(10,B82,C82,D82,$C$1,G82,1,F82,F82,SIMDrateratios,RateRatios!$B$3)*10))))))</f>
        <v>3157.8436931634933</v>
      </c>
      <c r="N8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Authority",0,new_ci(10,B82,C82,D82,$C$1,G82+H82,1,F82,F82,SIMDrateratios,RateRatios!$B$3)*10))))))</f>
        <v>3141.2057551056319</v>
      </c>
      <c r="O8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Authority",0,new_ci(20,B82,C82,D82,$C$1,G82,1,F82,F82,SIMDrateratios,RateRatios!$B$3)*10))))))</f>
        <v>4989.7593828723111</v>
      </c>
      <c r="P8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Authority",0,new_ci(20,B82,C82,D82,$C$1,G82+H82,1,F82,F82,SIMDrateratios,RateRatios!$B$3)*10))))))</f>
        <v>4980.8295613682722</v>
      </c>
      <c r="Q8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Authority",0,new_yll(2,B82,C82,D82,$C$1,G82,1,F82,F82,SIMDrateratios,RateRatios!$B$3)*10))))))</f>
        <v>8349.4449766417347</v>
      </c>
      <c r="R8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Authority",0,new_yll(2,B82,C82,D82,$C$1,G82+H82,1,F82,F82,SIMDrateratios,RateRatios!$B$3)*10))))))</f>
        <v>8281.7999306342954</v>
      </c>
      <c r="S82" s="92">
        <f t="shared" si="99"/>
        <v>67.645046007439305</v>
      </c>
      <c r="T8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Authority",0,new_yll(5,B82,C82,D82,$C$1,G82,1,F82,F82,SIMDrateratios,RateRatios!$B$3)*1000))))))</f>
        <v>2999310.2453809031</v>
      </c>
      <c r="U8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Authority",0,new_yll(5,B82,C82,D82,$C$1,G82+H82,1,F82,F82,SIMDrateratios,RateRatios!$B$3)*1000))))))</f>
        <v>2977893.2662585313</v>
      </c>
      <c r="V82" s="92">
        <f t="shared" si="100"/>
        <v>21416.979122371878</v>
      </c>
      <c r="W8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Authority",0,new_yll(10,B82,C82,D82,$C$1,G82,1,F82,F82,SIMDrateratios,RateRatios!$B$3)*10))))))</f>
        <v>54489.108786206933</v>
      </c>
      <c r="X8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Authority",0,new_yll(10,B82,C82,D82,$C$1,G82+H82,1,F82,F82,SIMDrateratios,RateRatios!$B$3)*10))))))</f>
        <v>54185.314974192093</v>
      </c>
      <c r="Y82" s="92">
        <f t="shared" si="101"/>
        <v>303.7938120148392</v>
      </c>
      <c r="Z8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Authority",0,new_yll(20,B82,C82,D82,$C$1,G82,1,F82,F82,SIMDrateratios,RateRatios!$B$3)*10))))))</f>
        <v>69827.264351508857</v>
      </c>
      <c r="AA8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Authority",0,new_yll(20,B82,C82,D82,$C$1,G82+H82,1,F82,F82,SIMDrateratios,RateRatios!$B$3)*10))))))</f>
        <v>69568.593101328865</v>
      </c>
      <c r="AB82" s="92">
        <f t="shared" si="102"/>
        <v>258.67125017999206</v>
      </c>
      <c r="AC8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Authority",0,hosp_count(2,B82,C82,D82,$C$1,G82,1,F82,F82,SIMDRateRatios_hosp,SIMDrateratios,RateRatios!$B$3)*10))))))</f>
        <v>4334.119454427957</v>
      </c>
      <c r="AD8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Authority",0,hosp_count(2,B82,C82,D82,$C$1,G82+H82,1,F82,F82,SIMDRateRatios_hosp,SIMDrateratios,RateRatios!$B$3)*10))))))</f>
        <v>4305.7316504271721</v>
      </c>
      <c r="AE82" s="92">
        <f t="shared" si="103"/>
        <v>28.387804000784854</v>
      </c>
      <c r="AF8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Authority",0,hosp_count(5,B82,C82,D82,$C$1,G82,1,F82,F82,SIMDRateRatios_hosp,SIMDrateratios,RateRatios!$B$3)*1000))))))</f>
        <v>1627062.98944882</v>
      </c>
      <c r="AG8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Authority",0,hosp_count(5,B82,C82,D82,$C$1,G82+H82,1,F82,F82,SIMDRateRatios_hosp,SIMDrateratios,RateRatios!$B$3)*1000))))))</f>
        <v>1617971.4208349809</v>
      </c>
      <c r="AH82" s="92">
        <f t="shared" si="104"/>
        <v>9091.5686138391029</v>
      </c>
      <c r="AI8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Authority",0,hosp_count(10,B82,C82,D82,$C$1,G82,1,F82,F82,SIMDRateRatios_hosp,SIMDrateratios,RateRatios!$B$3)*10))))))</f>
        <v>32064.044976314966</v>
      </c>
      <c r="AJ8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Authority",0,hosp_count(10,B82,C82,D82,$C$1,G82+H82,1,F82,F82,SIMDRateRatios_hosp,SIMDrateratios,RateRatios!$B$3)*10))))))</f>
        <v>31939.289743187648</v>
      </c>
      <c r="AK82" s="92">
        <f t="shared" si="105"/>
        <v>124.75523312731821</v>
      </c>
      <c r="AL8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Authority",0,hosp_count(20,B82,C82,D82,$C$1,G82,1,F82,F82,SIMDRateRatios_hosp,SIMDrateratios,RateRatios!$B$3)*10))))))</f>
        <v>47879.253402853574</v>
      </c>
      <c r="AM8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Authority",0,hosp_count(20,B82,C82,D82,$C$1,G82+H82,1,F82,F82,SIMDRateRatios_hosp,SIMDrateratios,RateRatios!$B$3)*10))))))</f>
        <v>47837.621100530341</v>
      </c>
      <c r="AN82" s="92">
        <f t="shared" si="106"/>
        <v>41.63230232323258</v>
      </c>
    </row>
    <row r="83" spans="1:63" x14ac:dyDescent="0.2">
      <c r="A83" s="83" t="s">
        <v>107</v>
      </c>
      <c r="B83" s="71">
        <v>82.5</v>
      </c>
      <c r="C83" s="71" t="s">
        <v>1</v>
      </c>
      <c r="D83" s="76">
        <v>1</v>
      </c>
      <c r="E83" s="84">
        <v>1</v>
      </c>
      <c r="F83" s="73">
        <f>HLOOKUP('III Tool Overview'!$H$6,LookUpData_Pop!$B$1:$AV$269,LookUpData_Pop!BB84,FALSE)/50</f>
        <v>320.74</v>
      </c>
      <c r="G83" s="59">
        <f>'III Tool Overview'!$H$9/110</f>
        <v>0</v>
      </c>
      <c r="H83" s="73">
        <f t="shared" si="98"/>
        <v>320.74</v>
      </c>
      <c r="I8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Authority",0,new_ci(2,B83,C83,D83,$C$1,G83,1,F83,F83,SIMDrateratios,RateRatios!$B$3)*10))))))</f>
        <v>311.78578347087216</v>
      </c>
      <c r="J8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Authority",0,new_ci(2,B83,C83,D83,$C$1,G83+H83,1,H83,H83,SIMDrateratios,RateRatios!$B$3)*10))))))</f>
        <v>309.29244830983868</v>
      </c>
      <c r="K8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Authority",0,new_ci(5,B83,C83,D83,$C$1,G83,1,F83,F83,SIMDrateratios,RateRatios!$B$3)*1000))))))</f>
        <v>115707.6986660011</v>
      </c>
      <c r="L83"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Authority",0,new_ci(5,B83,C83,D83,$C$1,G83+H83,1,F83,F83,SIMDrateratios,RateRatios!$B$3)*1000))))))</f>
        <v>114934.07434119322</v>
      </c>
      <c r="M8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Authority",0,new_ci(10,B83,C83,D83,$C$1,G83,1,F83,F83,SIMDrateratios,RateRatios!$B$3)*10))))))</f>
        <v>2217.7608714952325</v>
      </c>
      <c r="N8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Authority",0,new_ci(10,B83,C83,D83,$C$1,G83+H83,1,F83,F83,SIMDrateratios,RateRatios!$B$3)*10))))))</f>
        <v>2207.9180334571738</v>
      </c>
      <c r="O8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Authority",0,new_ci(20,B83,C83,D83,$C$1,G83,1,F83,F83,SIMDrateratios,RateRatios!$B$3)*10))))))</f>
        <v>3106.3588090703793</v>
      </c>
      <c r="P8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Authority",0,new_ci(20,B83,C83,D83,$C$1,G83+H83,1,F83,F83,SIMDrateratios,RateRatios!$B$3)*10))))))</f>
        <v>3103.3751665664622</v>
      </c>
      <c r="Q8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Authority",0,new_yll(2,B83,C83,D83,$C$1,G83,1,F83,F83,SIMDrateratios,RateRatios!$B$3)*10))))))</f>
        <v>5300.3583190048266</v>
      </c>
      <c r="R8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Authority",0,new_yll(2,B83,C83,D83,$C$1,G83+H83,1,F83,F83,SIMDrateratios,RateRatios!$B$3)*10))))))</f>
        <v>5257.9716212672574</v>
      </c>
      <c r="S83" s="92">
        <f t="shared" si="99"/>
        <v>42.386697737569193</v>
      </c>
      <c r="T8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Authority",0,new_yll(5,B83,C83,D83,$C$1,G83,1,F83,F83,SIMDrateratios,RateRatios!$B$3)*1000))))))</f>
        <v>1801154.5854332447</v>
      </c>
      <c r="U8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Authority",0,new_yll(5,B83,C83,D83,$C$1,G83+H83,1,F83,F83,SIMDrateratios,RateRatios!$B$3)*1000))))))</f>
        <v>1788977.8308022518</v>
      </c>
      <c r="V83" s="92">
        <f t="shared" si="100"/>
        <v>12176.754630992888</v>
      </c>
      <c r="W8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Authority",0,new_yll(10,B83,C83,D83,$C$1,G83,1,F83,F83,SIMDrateratios,RateRatios!$B$3)*10))))))</f>
        <v>29861.92814899615</v>
      </c>
      <c r="X8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Authority",0,new_yll(10,B83,C83,D83,$C$1,G83+H83,1,F83,F83,SIMDrateratios,RateRatios!$B$3)*10))))))</f>
        <v>29714.084523320871</v>
      </c>
      <c r="Y83" s="92">
        <f t="shared" si="101"/>
        <v>147.84362567527933</v>
      </c>
      <c r="Z8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Authority",0,new_yll(20,B83,C83,D83,$C$1,G83,1,F83,F83,SIMDrateratios,RateRatios!$B$3)*10))))))</f>
        <v>34105.588484780477</v>
      </c>
      <c r="AA8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Authority",0,new_yll(20,B83,C83,D83,$C$1,G83+H83,1,F83,F83,SIMDrateratios,RateRatios!$B$3)*10))))))</f>
        <v>33978.968848400538</v>
      </c>
      <c r="AB83" s="92">
        <f t="shared" si="102"/>
        <v>126.61963637993904</v>
      </c>
      <c r="AC8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Authority",0,hosp_count(2,B83,C83,D83,$C$1,G83,1,F83,F83,SIMDRateRatios_hosp,SIMDrateratios,RateRatios!$B$3)*10))))))</f>
        <v>2962.5125362686185</v>
      </c>
      <c r="AD8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Authority",0,hosp_count(2,B83,C83,D83,$C$1,G83+H83,1,F83,F83,SIMDRateRatios_hosp,SIMDrateratios,RateRatios!$B$3)*10))))))</f>
        <v>2943.1100754875747</v>
      </c>
      <c r="AE83" s="92">
        <f t="shared" si="103"/>
        <v>19.402460781043828</v>
      </c>
      <c r="AF8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Authority",0,hosp_count(5,B83,C83,D83,$C$1,G83,1,F83,F83,SIMDRateRatios_hosp,SIMDrateratios,RateRatios!$B$3)*1000))))))</f>
        <v>1070516.2653052227</v>
      </c>
      <c r="AG8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Authority",0,hosp_count(5,B83,C83,D83,$C$1,G83+H83,1,F83,F83,SIMDRateRatios_hosp,SIMDrateratios,RateRatios!$B$3)*1000))))))</f>
        <v>1064848.3521481419</v>
      </c>
      <c r="AH83" s="92">
        <f t="shared" si="104"/>
        <v>5667.9131570807658</v>
      </c>
      <c r="AI8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Authority",0,hosp_count(10,B83,C83,D83,$C$1,G83,1,F83,F83,SIMDRateRatios_hosp,SIMDrateratios,RateRatios!$B$3)*10))))))</f>
        <v>19763.99610889317</v>
      </c>
      <c r="AJ8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Authority",0,hosp_count(10,B83,C83,D83,$C$1,G83+H83,1,F83,F83,SIMDRateRatios_hosp,SIMDrateratios,RateRatios!$B$3)*10))))))</f>
        <v>19700.611929307535</v>
      </c>
      <c r="AK83" s="92">
        <f t="shared" si="105"/>
        <v>63.384179585635138</v>
      </c>
      <c r="AL8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Authority",0,hosp_count(20,B83,C83,D83,$C$1,G83,1,F83,F83,SIMDRateRatios_hosp,SIMDrateratios,RateRatios!$B$3)*10))))))</f>
        <v>26584.046474431547</v>
      </c>
      <c r="AM8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Authority",0,hosp_count(20,B83,C83,D83,$C$1,G83+H83,1,F83,F83,SIMDRateRatios_hosp,SIMDrateratios,RateRatios!$B$3)*10))))))</f>
        <v>26579.006737024749</v>
      </c>
      <c r="AN83" s="92">
        <f t="shared" si="106"/>
        <v>5.0397374067979399</v>
      </c>
    </row>
    <row r="84" spans="1:63" s="86" customFormat="1" x14ac:dyDescent="0.2">
      <c r="A84" s="83" t="s">
        <v>108</v>
      </c>
      <c r="B84" s="71">
        <v>87.5</v>
      </c>
      <c r="C84" s="71" t="s">
        <v>1</v>
      </c>
      <c r="D84" s="71">
        <v>1</v>
      </c>
      <c r="E84" s="84">
        <v>1</v>
      </c>
      <c r="F84" s="73">
        <f>HLOOKUP('III Tool Overview'!$H$6,LookUpData_Pop!$B$1:$AV$269,LookUpData_Pop!BB85,FALSE)/50</f>
        <v>150.36000000000001</v>
      </c>
      <c r="G84" s="59">
        <f>'III Tool Overview'!$H$9/110</f>
        <v>0</v>
      </c>
      <c r="H84" s="73">
        <f t="shared" si="98"/>
        <v>150.36000000000001</v>
      </c>
      <c r="I8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Authority",0,new_ci(2,B84,C84,D84,$C$1,G84,1,F84,F84,SIMDrateratios,RateRatios!$B$3)*10))))))</f>
        <v>219.62174452901257</v>
      </c>
      <c r="J8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Authority",0,new_ci(2,B84,C84,D84,$C$1,G84+H84,1,H84,H84,SIMDrateratios,RateRatios!$B$3)*10))))))</f>
        <v>217.91972168009093</v>
      </c>
      <c r="K8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Authority",0,new_ci(5,B84,C84,D84,$C$1,G84,1,F84,F84,SIMDrateratios,RateRatios!$B$3)*1000))))))</f>
        <v>75011.025799526135</v>
      </c>
      <c r="L84"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Authority",0,new_ci(5,B84,C84,D84,$C$1,G84+H84,1,F84,F84,SIMDrateratios,RateRatios!$B$3)*1000))))))</f>
        <v>74573.003498236882</v>
      </c>
      <c r="M8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Authority",0,new_ci(10,B84,C84,D84,$C$1,G84,1,F84,F84,SIMDrateratios,RateRatios!$B$3)*10))))))</f>
        <v>1258.9040830623076</v>
      </c>
      <c r="N8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Authority",0,new_ci(10,B84,C84,D84,$C$1,G84+H84,1,F84,F84,SIMDrateratios,RateRatios!$B$3)*10))))))</f>
        <v>1255.1482435760452</v>
      </c>
      <c r="O8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Authority",0,new_ci(20,B84,C84,D84,$C$1,G84,1,F84,F84,SIMDrateratios,RateRatios!$B$3)*10))))))</f>
        <v>1496.3803778563583</v>
      </c>
      <c r="P8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Authority",0,new_ci(20,B84,C84,D84,$C$1,G84+H84,1,F84,F84,SIMDrateratios,RateRatios!$B$3)*10))))))</f>
        <v>1496.0496389204536</v>
      </c>
      <c r="Q8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Authority",0,new_yll(2,B84,C84,D84,$C$1,G84,1,F84,F84,SIMDrateratios,RateRatios!$B$3)*10))))))</f>
        <v>2415.8391898191385</v>
      </c>
      <c r="R8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Authority",0,new_yll(2,B84,C84,D84,$C$1,G84+H84,1,F84,F84,SIMDrateratios,RateRatios!$B$3)*10))))))</f>
        <v>2397.116938481</v>
      </c>
      <c r="S84" s="92">
        <f t="shared" si="99"/>
        <v>18.722251338138449</v>
      </c>
      <c r="T8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Authority",0,new_yll(5,B84,C84,D84,$C$1,G84,1,F84,F84,SIMDrateratios,RateRatios!$B$3)*1000))))))</f>
        <v>723216.83723076282</v>
      </c>
      <c r="U8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Authority",0,new_yll(5,B84,C84,D84,$C$1,G84+H84,1,F84,F84,SIMDrateratios,RateRatios!$B$3)*1000))))))</f>
        <v>718861.23156125657</v>
      </c>
      <c r="V84" s="92">
        <f t="shared" si="100"/>
        <v>4355.6056695062434</v>
      </c>
      <c r="W8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Authority",0,new_yll(10,B84,C84,D84,$C$1,G84,1,F84,F84,SIMDrateratios,RateRatios!$B$3)*10))))))</f>
        <v>9941.594507227368</v>
      </c>
      <c r="X8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Authority",0,new_yll(10,B84,C84,D84,$C$1,G84+H84,1,F84,F84,SIMDrateratios,RateRatios!$B$3)*10))))))</f>
        <v>9899.5413946442532</v>
      </c>
      <c r="Y84" s="92">
        <f t="shared" si="101"/>
        <v>42.053112583114853</v>
      </c>
      <c r="Z8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Authority",0,new_yll(20,B84,C84,D84,$C$1,G84,1,F84,F84,SIMDrateratios,RateRatios!$B$3)*10))))))</f>
        <v>9825.5826370657305</v>
      </c>
      <c r="AA8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Authority",0,new_yll(20,B84,C84,D84,$C$1,G84+H84,1,F84,F84,SIMDrateratios,RateRatios!$B$3)*10))))))</f>
        <v>9778.172249020683</v>
      </c>
      <c r="AB84" s="92">
        <f t="shared" si="102"/>
        <v>47.410388045047512</v>
      </c>
      <c r="AC8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Authority",0,hosp_count(2,B84,C84,D84,$C$1,G84,1,F84,F84,SIMDRateRatios_hosp,SIMDrateratios,RateRatios!$B$3)*10))))))</f>
        <v>1712.2217299042322</v>
      </c>
      <c r="AD8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Authority",0,hosp_count(2,B84,C84,D84,$C$1,G84+H84,1,F84,F84,SIMDRateRatios_hosp,SIMDrateratios,RateRatios!$B$3)*10))))))</f>
        <v>1701.0437414592334</v>
      </c>
      <c r="AE84" s="92">
        <f t="shared" si="103"/>
        <v>11.177988444998846</v>
      </c>
      <c r="AF8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Authority",0,hosp_count(5,B84,C84,D84,$C$1,G84,1,F84,F84,SIMDRateRatios_hosp,SIMDrateratios,RateRatios!$B$3)*1000))))))</f>
        <v>571487.15649959852</v>
      </c>
      <c r="AG8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Authority",0,hosp_count(5,B84,C84,D84,$C$1,G84+H84,1,F84,F84,SIMDRateRatios_hosp,SIMDrateratios,RateRatios!$B$3)*1000))))))</f>
        <v>568802.49263420538</v>
      </c>
      <c r="AH84" s="92">
        <f t="shared" si="104"/>
        <v>2684.6638653931441</v>
      </c>
      <c r="AI8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Authority",0,hosp_count(10,B84,C84,D84,$C$1,G84,1,F84,F84,SIMDRateRatios_hosp,SIMDrateratios,RateRatios!$B$3)*10))))))</f>
        <v>9327.3391373994145</v>
      </c>
      <c r="AJ8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Authority",0,hosp_count(10,B84,C84,D84,$C$1,G84+H84,1,F84,F84,SIMDRateRatios_hosp,SIMDrateratios,RateRatios!$B$3)*10))))))</f>
        <v>9308.2886488859767</v>
      </c>
      <c r="AK84" s="92">
        <f t="shared" si="105"/>
        <v>19.050488513437813</v>
      </c>
      <c r="AL8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Authority",0,hosp_count(20,B84,C84,D84,$C$1,G84,1,F84,F84,SIMDRateRatios_hosp,SIMDrateratios,RateRatios!$B$3)*10))))))</f>
        <v>10878.437278971982</v>
      </c>
      <c r="AM8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Authority",0,hosp_count(20,B84,C84,D84,$C$1,G84+H84,1,F84,F84,SIMDRateRatios_hosp,SIMDrateratios,RateRatios!$B$3)*10))))))</f>
        <v>10882.463286117396</v>
      </c>
      <c r="AN84" s="92">
        <f t="shared" si="106"/>
        <v>-4.0260071454140416</v>
      </c>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4"/>
    </row>
    <row r="85" spans="1:63" s="86" customFormat="1" x14ac:dyDescent="0.2">
      <c r="A85" s="83" t="s">
        <v>109</v>
      </c>
      <c r="B85" s="76">
        <v>95</v>
      </c>
      <c r="C85" s="76" t="s">
        <v>1</v>
      </c>
      <c r="D85" s="76">
        <v>1</v>
      </c>
      <c r="E85" s="84">
        <v>1</v>
      </c>
      <c r="F85" s="73">
        <f>HLOOKUP('III Tool Overview'!$H$6,LookUpData_Pop!$B$1:$AV$269,LookUpData_Pop!BB86,FALSE)/50</f>
        <v>57.42</v>
      </c>
      <c r="G85" s="59">
        <f>'III Tool Overview'!$H$9/110</f>
        <v>0</v>
      </c>
      <c r="H85" s="73">
        <f t="shared" si="98"/>
        <v>57.42</v>
      </c>
      <c r="I8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Authority",0,new_ci(2,B85,C85,D85,$C$1,G85,1,F85,F85,SIMDrateratios,RateRatios!$B$3)*10))))))</f>
        <v>132.39483124880104</v>
      </c>
      <c r="J8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Authority",0,new_ci(2,B85,C85,D85,$C$1,G85+H85,1,H85,H85,SIMDrateratios,RateRatios!$B$3)*10))))))</f>
        <v>131.42703511787226</v>
      </c>
      <c r="K8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Authority",0,new_ci(5,B85,C85,D85,$C$1,G85,1,F85,F85,SIMDrateratios,RateRatios!$B$3)*1000))))))</f>
        <v>39181.942311745748</v>
      </c>
      <c r="L85"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Authority",0,new_ci(5,B85,C85,D85,$C$1,G85+H85,1,F85,F85,SIMDrateratios,RateRatios!$B$3)*1000))))))</f>
        <v>39006.479034943652</v>
      </c>
      <c r="M8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Authority",0,new_ci(10,B85,C85,D85,$C$1,G85,1,F85,F85,SIMDrateratios,RateRatios!$B$3)*10))))))</f>
        <v>546.00569577611122</v>
      </c>
      <c r="N8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Authority",0,new_ci(10,B85,C85,D85,$C$1,G85+H85,1,F85,F85,SIMDrateratios,RateRatios!$B$3)*10))))))</f>
        <v>545.28725281668005</v>
      </c>
      <c r="O8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Authority",0,new_ci(20,B85,C85,D85,$C$1,G85,1,F85,F85,SIMDrateratios,RateRatios!$B$3)*10))))))</f>
        <v>574.11867782980175</v>
      </c>
      <c r="P8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Authority",0,new_ci(20,B85,C85,D85,$C$1,G85+H85,1,F85,F85,SIMDrateratios,RateRatios!$B$3)*10))))))</f>
        <v>574.11243137953147</v>
      </c>
      <c r="Q8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Authority",0,new_yll(2,B85,C85,D85,$C$1,G85,1,F85,F85,SIMDrateratios,RateRatios!$B$3)*10))))))</f>
        <v>529.57932499520416</v>
      </c>
      <c r="R8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Authority",0,new_yll(2,B85,C85,D85,$C$1,G85+H85,1,F85,F85,SIMDrateratios,RateRatios!$B$3)*10))))))</f>
        <v>525.70814047148906</v>
      </c>
      <c r="S85" s="92">
        <f t="shared" si="99"/>
        <v>3.871184523715101</v>
      </c>
      <c r="T8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Authority",0,new_yll(5,B85,C85,D85,$C$1,G85,1,F85,F85,SIMDrateratios,RateRatios!$B$3)*1000))))))</f>
        <v>108875.76115857965</v>
      </c>
      <c r="U8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Authority",0,new_yll(5,B85,C85,D85,$C$1,G85+H85,1,F85,F85,SIMDrateratios,RateRatios!$B$3)*1000))))))</f>
        <v>108278.07359060057</v>
      </c>
      <c r="V85" s="92">
        <f t="shared" si="100"/>
        <v>597.68756797908281</v>
      </c>
      <c r="W8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Authority",0,new_yll(10,B85,C85,D85,$C$1,G85,1,F85,F85,SIMDrateratios,RateRatios!$B$3)*10))))))</f>
        <v>871.97024886949919</v>
      </c>
      <c r="X8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Authority",0,new_yll(10,B85,C85,D85,$C$1,G85+H85,1,F85,F85,SIMDrateratios,RateRatios!$B$3)*10))))))</f>
        <v>863.70527756005401</v>
      </c>
      <c r="Y85" s="92">
        <f t="shared" si="101"/>
        <v>8.2649713094451727</v>
      </c>
      <c r="Z8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Authority",0,new_yll(20,B85,C85,D85,$C$1,G85,1,F85,F85,SIMDrateratios,RateRatios!$B$3)*10))))))</f>
        <v>687.0147908096634</v>
      </c>
      <c r="AA8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Authority",0,new_yll(20,B85,C85,D85,$C$1,G85+H85,1,F85,F85,SIMDrateratios,RateRatios!$B$3)*10))))))</f>
        <v>673.65874780500815</v>
      </c>
      <c r="AB85" s="92">
        <f t="shared" si="102"/>
        <v>13.356043004655248</v>
      </c>
      <c r="AC8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Authority",0,hosp_count(2,B85,C85,D85,$C$1,G85,1,F85,F85,SIMDRateRatios_hosp,SIMDrateratios,RateRatios!$B$3)*10))))))</f>
        <v>834.76633620758139</v>
      </c>
      <c r="AD8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Authority",0,hosp_count(2,B85,C85,D85,$C$1,G85+H85,1,F85,F85,SIMDRateRatios_hosp,SIMDrateratios,RateRatios!$B$3)*10))))))</f>
        <v>829.34356471514479</v>
      </c>
      <c r="AE85" s="92">
        <f t="shared" si="103"/>
        <v>5.4227714924365955</v>
      </c>
      <c r="AF8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Authority",0,hosp_count(5,B85,C85,D85,$C$1,G85,1,F85,F85,SIMDRateRatios_hosp,SIMDrateratios,RateRatios!$B$3)*1000))))))</f>
        <v>242860.60370218055</v>
      </c>
      <c r="AG8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Authority",0,hosp_count(5,B85,C85,D85,$C$1,G85+H85,1,F85,F85,SIMDRateRatios_hosp,SIMDrateratios,RateRatios!$B$3)*1000))))))</f>
        <v>241943.65623101991</v>
      </c>
      <c r="AH85" s="92">
        <f t="shared" si="104"/>
        <v>916.94747116064536</v>
      </c>
      <c r="AI8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Authority",0,hosp_count(10,B85,C85,D85,$C$1,G85,1,F85,F85,SIMDRateRatios_hosp,SIMDrateratios,RateRatios!$B$3)*10))))))</f>
        <v>3333.6593070407225</v>
      </c>
      <c r="AJ8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Authority",0,hosp_count(10,B85,C85,D85,$C$1,G85+H85,1,F85,F85,SIMDRateRatios_hosp,SIMDrateratios,RateRatios!$B$3)*10))))))</f>
        <v>3330.927504360875</v>
      </c>
      <c r="AK85" s="92">
        <f t="shared" si="105"/>
        <v>2.731802679847533</v>
      </c>
      <c r="AL8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Authority",0,hosp_count(20,B85,C85,D85,$C$1,G85,1,F85,F85,SIMDRateRatios_hosp,SIMDrateratios,RateRatios!$B$3)*10))))))</f>
        <v>3490.071046784024</v>
      </c>
      <c r="AM8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Authority",0,hosp_count(20,B85,C85,D85,$C$1,G85+H85,1,F85,F85,SIMDRateRatios_hosp,SIMDrateratios,RateRatios!$B$3)*10))))))</f>
        <v>3491.2830879854992</v>
      </c>
      <c r="AN85" s="92">
        <f t="shared" si="106"/>
        <v>-1.2120412014751309</v>
      </c>
      <c r="AO85" s="224"/>
      <c r="AP85" s="224"/>
      <c r="AQ85" s="224"/>
      <c r="AR85" s="224"/>
      <c r="AS85" s="224"/>
      <c r="AT85" s="224"/>
      <c r="AU85" s="224"/>
      <c r="AV85" s="224"/>
      <c r="AW85" s="224"/>
      <c r="AX85" s="224"/>
      <c r="AY85" s="224"/>
      <c r="AZ85" s="224"/>
      <c r="BA85" s="224"/>
      <c r="BB85" s="224"/>
      <c r="BC85" s="224"/>
      <c r="BD85" s="224"/>
      <c r="BE85" s="224"/>
      <c r="BF85" s="224"/>
      <c r="BG85" s="224"/>
      <c r="BH85" s="224"/>
      <c r="BI85" s="224"/>
      <c r="BJ85" s="224"/>
      <c r="BK85" s="224"/>
    </row>
    <row r="86" spans="1:63" s="97" customFormat="1" x14ac:dyDescent="0.2">
      <c r="A86" s="93" t="s">
        <v>131</v>
      </c>
      <c r="B86" s="94"/>
      <c r="C86" s="94"/>
      <c r="D86" s="94"/>
      <c r="E86" s="95"/>
      <c r="F86" s="96">
        <f>SUM(F66:F85)</f>
        <v>19618.420000000006</v>
      </c>
      <c r="G86" s="96">
        <f t="shared" ref="G86:AN86" si="107">SUM(G66:G85)</f>
        <v>0</v>
      </c>
      <c r="H86" s="96">
        <f>SUM(H66:H85)</f>
        <v>19618.420000000006</v>
      </c>
      <c r="I86" s="96">
        <f>SUM(I66:I85)</f>
        <v>2640.2593029811565</v>
      </c>
      <c r="J86" s="96">
        <f t="shared" si="107"/>
        <v>2618.7658959371965</v>
      </c>
      <c r="K86" s="96">
        <f t="shared" si="107"/>
        <v>1045364.2376477942</v>
      </c>
      <c r="L86" s="96">
        <f t="shared" si="107"/>
        <v>1037952.6180153626</v>
      </c>
      <c r="M86" s="96">
        <f>SUM(M66:M85)</f>
        <v>23179.070195520369</v>
      </c>
      <c r="N86" s="96">
        <f t="shared" si="107"/>
        <v>23031.000400772034</v>
      </c>
      <c r="O86" s="96">
        <f>SUM(O66:O85)</f>
        <v>47730.471326641869</v>
      </c>
      <c r="P86" s="96">
        <f t="shared" si="107"/>
        <v>47497.448824228704</v>
      </c>
      <c r="Q86" s="96">
        <f t="shared" si="107"/>
        <v>81192.282948126274</v>
      </c>
      <c r="R86" s="96">
        <f t="shared" si="107"/>
        <v>80521.949141897014</v>
      </c>
      <c r="S86" s="96">
        <f t="shared" si="107"/>
        <v>670.33380622926688</v>
      </c>
      <c r="T86" s="96">
        <f t="shared" si="107"/>
        <v>31935739.356984306</v>
      </c>
      <c r="U86" s="96">
        <f t="shared" si="107"/>
        <v>31685176.983221255</v>
      </c>
      <c r="V86" s="96">
        <f t="shared" si="107"/>
        <v>250562.37376304093</v>
      </c>
      <c r="W86" s="96">
        <f t="shared" si="107"/>
        <v>699469.39996941353</v>
      </c>
      <c r="X86" s="96">
        <f t="shared" si="107"/>
        <v>694371.48730458634</v>
      </c>
      <c r="Y86" s="96">
        <f t="shared" si="107"/>
        <v>5097.912664827064</v>
      </c>
      <c r="Z86" s="96">
        <f t="shared" si="107"/>
        <v>1402840.2266311187</v>
      </c>
      <c r="AA86" s="96">
        <f t="shared" si="107"/>
        <v>1393690.6232949356</v>
      </c>
      <c r="AB86" s="96">
        <f t="shared" si="107"/>
        <v>9149.6033361835343</v>
      </c>
      <c r="AC86" s="96">
        <f t="shared" si="107"/>
        <v>51662.623502686285</v>
      </c>
      <c r="AD86" s="96">
        <f t="shared" si="107"/>
        <v>51324.573118500361</v>
      </c>
      <c r="AE86" s="96">
        <f t="shared" si="107"/>
        <v>338.05038418592483</v>
      </c>
      <c r="AF86" s="96">
        <f t="shared" si="107"/>
        <v>20732211.90462799</v>
      </c>
      <c r="AG86" s="96">
        <f t="shared" si="107"/>
        <v>20604893.526948005</v>
      </c>
      <c r="AH86" s="96">
        <f t="shared" si="107"/>
        <v>127318.37767999162</v>
      </c>
      <c r="AI86" s="96">
        <f t="shared" si="107"/>
        <v>469232.41068335593</v>
      </c>
      <c r="AJ86" s="96">
        <f t="shared" si="107"/>
        <v>466620.09571724868</v>
      </c>
      <c r="AK86" s="96">
        <f t="shared" si="107"/>
        <v>2612.3149661072771</v>
      </c>
      <c r="AL86" s="96">
        <f t="shared" si="107"/>
        <v>1003316.2564981473</v>
      </c>
      <c r="AM86" s="96">
        <f t="shared" si="107"/>
        <v>998612.71634927357</v>
      </c>
      <c r="AN86" s="96">
        <f t="shared" si="107"/>
        <v>4703.5401488738898</v>
      </c>
      <c r="AO86" s="233"/>
      <c r="AP86" s="233"/>
      <c r="AQ86" s="233"/>
      <c r="AR86" s="233"/>
      <c r="AS86" s="233"/>
      <c r="AT86" s="233"/>
      <c r="AU86" s="233"/>
      <c r="AV86" s="233"/>
      <c r="AW86" s="233"/>
      <c r="AX86" s="233"/>
      <c r="AY86" s="233"/>
      <c r="AZ86" s="233"/>
      <c r="BA86" s="233"/>
      <c r="BB86" s="233"/>
      <c r="BC86" s="233"/>
      <c r="BD86" s="233"/>
      <c r="BE86" s="233"/>
      <c r="BF86" s="233"/>
      <c r="BG86" s="233"/>
      <c r="BH86" s="233"/>
      <c r="BI86" s="233"/>
      <c r="BJ86" s="233"/>
      <c r="BK86" s="233"/>
    </row>
    <row r="87" spans="1:63" x14ac:dyDescent="0.2">
      <c r="A87" s="83" t="s">
        <v>110</v>
      </c>
      <c r="B87" s="71">
        <v>0.5</v>
      </c>
      <c r="C87" s="76" t="s">
        <v>3</v>
      </c>
      <c r="D87" s="76">
        <v>1</v>
      </c>
      <c r="E87" s="84">
        <v>1</v>
      </c>
      <c r="F87" s="73">
        <f>HLOOKUP('III Tool Overview'!$H$6,LookUpData_Pop!$B$1:$AV$269,LookUpData_Pop!BB87,FALSE)/50</f>
        <v>279.68</v>
      </c>
      <c r="G87" s="59">
        <f>'III Tool Overview'!$H$9/110</f>
        <v>0</v>
      </c>
      <c r="H87" s="92">
        <f>F87</f>
        <v>279.68</v>
      </c>
      <c r="I8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Authority",0,new_ci(2,B87,C87,D87,$C$1,G87,1,F87,F87,SIMDrateratios,RateRatios!$B$3)*10))))))</f>
        <v>0.26084500534950905</v>
      </c>
      <c r="J8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Authority",0,new_ci(2,B87,C87,D87,$C$1,G87+H87,1,H87,H87,SIMDrateratios,RateRatios!$B$3)*10))))))</f>
        <v>0.25864896567202678</v>
      </c>
      <c r="K8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Authority",0,new_ci(5,B87,C87,D87,$C$1,G87,1,F87,F87,SIMDrateratios,RateRatios!$B$3)*1000))))))</f>
        <v>115.84642997637971</v>
      </c>
      <c r="L87"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Authority",0,new_ci(5,B87,C87,D87,$C$1,H87,1,F87,F87,SIMDrateratios,RateRatios!$B$3)*1000))))))</f>
        <v>114.87128051479577</v>
      </c>
      <c r="M8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Authority",0,new_ci(10,B87,C87,D87,$C$1,G87,1,F87,F87,SIMDrateratios,RateRatios!$B$3)*10))))))</f>
        <v>3.126685169020802</v>
      </c>
      <c r="N8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Authority",0,new_ci(10,B87,C87,D87,$C$1,G87+H87,1,F87,F87,SIMDrateratios,RateRatios!$B$3)*10))))))</f>
        <v>3.1003751587063233</v>
      </c>
      <c r="O8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Authority",0,new_ci(20,B87,C87,D87,$C$1,G87,1,F87,F87,SIMDrateratios,RateRatios!$B$3)*10))))))</f>
        <v>9.7634869290520339</v>
      </c>
      <c r="P8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Authority",0,new_ci(20,B87,C87,D87,$C$1,G87+H87,1,F87,F87,SIMDrateratios,RateRatios!$B$3)*10))))))</f>
        <v>9.681427313453483</v>
      </c>
      <c r="Q8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Authority",0,new_yll(2,B87,C87,D87,$C$1,G87,1,F87,F87,SIMDrateratios,RateRatios!$B$3)*10))))))</f>
        <v>25.823655529601396</v>
      </c>
      <c r="R8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Authority",0,new_yll(2,B87,C87,D87,$C$1,G87+H87,1,F87,F87,SIMDrateratios,RateRatios!$B$3)*10))))))</f>
        <v>25.606247601530651</v>
      </c>
      <c r="S87" s="92">
        <f>Q87-R87</f>
        <v>0.21740792807074527</v>
      </c>
      <c r="T8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Authority",0,new_yll(5,B87,C87,D87,$C$1,G87,1,F87,F87,SIMDrateratios,RateRatios!$B$3)*1000))))))</f>
        <v>11285.216710228422</v>
      </c>
      <c r="U8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Authority",0,new_yll(5,B87,C87,D87,$C$1,G87+H87,1,F87,F87,SIMDrateratios,RateRatios!$B$3)*1000))))))</f>
        <v>11190.222091374806</v>
      </c>
      <c r="V87" s="92">
        <f>T87-U87</f>
        <v>94.994618853615975</v>
      </c>
      <c r="W8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Authority",0,new_yll(10,B87,C87,D87,$C$1,G87,1,F87,F87,SIMDrateratios,RateRatios!$B$3)*10))))))</f>
        <v>295.63035812678902</v>
      </c>
      <c r="X8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Authority",0,new_yll(10,B87,C87,D87,$C$1,G87+H87,1,F87,F87,SIMDrateratios,RateRatios!$B$3)*10))))))</f>
        <v>293.14270615329116</v>
      </c>
      <c r="Y87" s="92">
        <f>W87-X87</f>
        <v>2.4876519734978615</v>
      </c>
      <c r="Z8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Authority",0,new_yll(20,B87,C87,D87,$C$1,G87,1,F87,F87,SIMDrateratios,RateRatios!$B$3)*10))))))</f>
        <v>859.39842435215439</v>
      </c>
      <c r="AA8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Authority",0,new_yll(20,B87,C87,D87,$C$1,G87+H87,1,F87,F87,SIMDrateratios,RateRatios!$B$3)*10))))))</f>
        <v>852.17497362762106</v>
      </c>
      <c r="AB87" s="92">
        <f>Z87-AA87</f>
        <v>7.2234507245333361</v>
      </c>
      <c r="AC8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Authority",0,hosp_count(2,B87,C87,D87,$C$1,G87,1,F87,F87,SIMDRateRatios_hosp,SIMDrateratios,RateRatios!$B$3)*10))))))</f>
        <v>256.13394181356847</v>
      </c>
      <c r="AD8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Authority",0,hosp_count(2,B87,C87,D87,$C$1,G87+H87,1,F87,F87,SIMDRateRatios_hosp,SIMDrateratios,RateRatios!$B$3)*10))))))</f>
        <v>254.45587803360266</v>
      </c>
      <c r="AE87" s="92">
        <f>AC87-AD87</f>
        <v>1.6780637799658109</v>
      </c>
      <c r="AF8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Authority",0,hosp_count(5,B87,C87,D87,$C$1,G87,1,F87,F87,SIMDRateRatios_hosp,SIMDrateratios,RateRatios!$B$3)*1000))))))</f>
        <v>106604.04063283683</v>
      </c>
      <c r="AG8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Authority",0,hosp_count(5,B87,C87,D87,$C$1,G87+H87,1,F87,F87,SIMDRateRatios_hosp,SIMDrateratios,RateRatios!$B$3)*1000))))))</f>
        <v>105905.75693511231</v>
      </c>
      <c r="AH87" s="92">
        <f>AF87-AG87</f>
        <v>698.28369772451697</v>
      </c>
      <c r="AI8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Authority",0,hosp_count(10,B87,C87,D87,$C$1,G87,1,F87,F87,SIMDRateRatios_hosp,SIMDrateratios,RateRatios!$B$3)*10))))))</f>
        <v>2565.5058284065631</v>
      </c>
      <c r="AJ8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Authority",0,hosp_count(10,B87,C87,D87,$C$1,G87+H87,1,F87,F87,SIMDRateRatios_hosp,SIMDrateratios,RateRatios!$B$3)*10))))))</f>
        <v>2548.7078093498235</v>
      </c>
      <c r="AK87" s="92">
        <f>AI87-AJ87</f>
        <v>16.798019056739577</v>
      </c>
      <c r="AL8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Authority",0,hosp_count(20,B87,C87,D87,$C$1,G87,1,F87,F87,SIMDRateRatios_hosp,SIMDrateratios,RateRatios!$B$3)*10))))))</f>
        <v>6220.666400357466</v>
      </c>
      <c r="AM8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Authority",0,hosp_count(20,B87,C87,D87,$C$1,G87+H87,1,F87,F87,SIMDRateRatios_hosp,SIMDrateratios,RateRatios!$B$3)*10))))))</f>
        <v>6179.9859425018985</v>
      </c>
      <c r="AN87" s="92">
        <f>AL87-AM87</f>
        <v>40.680457855567511</v>
      </c>
    </row>
    <row r="88" spans="1:63" x14ac:dyDescent="0.2">
      <c r="A88" s="83" t="s">
        <v>111</v>
      </c>
      <c r="B88" s="71">
        <v>2.5</v>
      </c>
      <c r="C88" s="76" t="s">
        <v>3</v>
      </c>
      <c r="D88" s="76">
        <v>1</v>
      </c>
      <c r="E88" s="84">
        <v>1</v>
      </c>
      <c r="F88" s="73">
        <f>HLOOKUP('III Tool Overview'!$H$6,LookUpData_Pop!$B$1:$AV$269,LookUpData_Pop!BB88,FALSE)/50</f>
        <v>1011.58</v>
      </c>
      <c r="G88" s="59">
        <f>'III Tool Overview'!$H$9/110</f>
        <v>0</v>
      </c>
      <c r="H88" s="92">
        <f t="shared" ref="H88:H106" si="108">F88</f>
        <v>1011.58</v>
      </c>
      <c r="I8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Authority",0,new_ci(2,B88,C88,D88,$C$1,G88,1,F88,F88,SIMDrateratios,RateRatios!$B$3)*10))))))</f>
        <v>1.1114222589085623</v>
      </c>
      <c r="J8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Authority",0,new_ci(2,B88,C88,D88,$C$1,G88+H88,1,H88,H88,SIMDrateratios,RateRatios!$B$3)*10))))))</f>
        <v>1.1020721465502428</v>
      </c>
      <c r="K8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Authority",0,new_ci(5,B88,C88,D88,$C$1,G88,1,F88,F88,SIMDrateratios,RateRatios!$B$3)*1000))))))</f>
        <v>493.59051948717581</v>
      </c>
      <c r="L88"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Authority",0,new_ci(5,B88,C88,D88,$C$1,H88,1,F88,F88,SIMDrateratios,RateRatios!$B$3)*1000))))))</f>
        <v>489.43884673256798</v>
      </c>
      <c r="M8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Authority",0,new_ci(10,B88,C88,D88,$C$1,G88,1,F88,F88,SIMDrateratios,RateRatios!$B$3)*10))))))</f>
        <v>13.321130637049801</v>
      </c>
      <c r="N8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Authority",0,new_ci(10,B88,C88,D88,$C$1,G88+H88,1,F88,F88,SIMDrateratios,RateRatios!$B$3)*10))))))</f>
        <v>13.209130457535899</v>
      </c>
      <c r="O8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Authority",0,new_ci(20,B88,C88,D88,$C$1,G88,1,F88,F88,SIMDrateratios,RateRatios!$B$3)*10))))))</f>
        <v>41.588188514001601</v>
      </c>
      <c r="P8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Authority",0,new_ci(20,B88,C88,D88,$C$1,G88+H88,1,F88,F88,SIMDrateratios,RateRatios!$B$3)*10))))))</f>
        <v>41.239012791928431</v>
      </c>
      <c r="Q8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Authority",0,new_yll(2,B88,C88,D88,$C$1,G88,1,F88,F88,SIMDrateratios,RateRatios!$B$3)*10))))))</f>
        <v>107.80795911413053</v>
      </c>
      <c r="R8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Authority",0,new_yll(2,B88,C88,D88,$C$1,G88+H88,1,F88,F88,SIMDrateratios,RateRatios!$B$3)*10))))))</f>
        <v>106.90099821537353</v>
      </c>
      <c r="S88" s="92">
        <f t="shared" ref="S88:S106" si="109">Q88-R88</f>
        <v>0.90696089875699215</v>
      </c>
      <c r="T8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Authority",0,new_yll(5,B88,C88,D88,$C$1,G88,1,F88,F88,SIMDrateratios,RateRatios!$B$3)*1000))))))</f>
        <v>47096.107274624097</v>
      </c>
      <c r="U8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Authority",0,new_yll(5,B88,C88,D88,$C$1,G88+H88,1,F88,F88,SIMDrateratios,RateRatios!$B$3)*1000))))))</f>
        <v>46699.97338070409</v>
      </c>
      <c r="V88" s="92">
        <f t="shared" ref="V88:V106" si="110">T88-U88</f>
        <v>396.13389392000681</v>
      </c>
      <c r="W8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Authority",0,new_yll(10,B88,C88,D88,$C$1,G88,1,F88,F88,SIMDrateratios,RateRatios!$B$3)*10))))))</f>
        <v>1232.8822747026086</v>
      </c>
      <c r="X8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Authority",0,new_yll(10,B88,C88,D88,$C$1,G88+H88,1,F88,F88,SIMDrateratios,RateRatios!$B$3)*10))))))</f>
        <v>1222.51645318497</v>
      </c>
      <c r="Y88" s="92">
        <f t="shared" ref="Y88:Y106" si="111">W88-X88</f>
        <v>10.365821517638551</v>
      </c>
      <c r="Z8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Authority",0,new_yll(20,B88,C88,D88,$C$1,G88,1,F88,F88,SIMDrateratios,RateRatios!$B$3)*10))))))</f>
        <v>3577.5241549055982</v>
      </c>
      <c r="AA8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Authority",0,new_yll(20,B88,C88,D88,$C$1,G88+H88,1,F88,F88,SIMDrateratios,RateRatios!$B$3)*10))))))</f>
        <v>3547.4850132563638</v>
      </c>
      <c r="AB88" s="92">
        <f t="shared" ref="AB88:AB106" si="112">Z88-AA88</f>
        <v>30.039141649234352</v>
      </c>
      <c r="AC8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Authority",0,hosp_count(2,B88,C88,D88,$C$1,G88,1,F88,F88,SIMDRateRatios_hosp,SIMDrateratios,RateRatios!$B$3)*10))))))</f>
        <v>973.22454774050561</v>
      </c>
      <c r="AD8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Authority",0,hosp_count(2,B88,C88,D88,$C$1,G88+H88,1,F88,F88,SIMDRateRatios_hosp,SIMDrateratios,RateRatios!$B$3)*10))))))</f>
        <v>966.85310121093892</v>
      </c>
      <c r="AE88" s="92">
        <f t="shared" ref="AE88:AE106" si="113">AC88-AD88</f>
        <v>6.3714465295666969</v>
      </c>
      <c r="AF8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Authority",0,hosp_count(5,B88,C88,D88,$C$1,G88,1,F88,F88,SIMDRateRatios_hosp,SIMDrateratios,RateRatios!$B$3)*1000))))))</f>
        <v>405049.40712260816</v>
      </c>
      <c r="AG8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Authority",0,hosp_count(5,B88,C88,D88,$C$1,G88+H88,1,F88,F88,SIMDRateRatios_hosp,SIMDrateratios,RateRatios!$B$3)*1000))))))</f>
        <v>402398.2522354871</v>
      </c>
      <c r="AH88" s="92">
        <f t="shared" ref="AH88:AH106" si="114">AF88-AG88</f>
        <v>2651.1548871210543</v>
      </c>
      <c r="AI8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Authority",0,hosp_count(10,B88,C88,D88,$C$1,G88,1,F88,F88,SIMDRateRatios_hosp,SIMDrateratios,RateRatios!$B$3)*10))))))</f>
        <v>9747.2745779702</v>
      </c>
      <c r="AJ8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Authority",0,hosp_count(10,B88,C88,D88,$C$1,G88+H88,1,F88,F88,SIMDRateRatios_hosp,SIMDrateratios,RateRatios!$B$3)*10))))))</f>
        <v>9683.5060648709405</v>
      </c>
      <c r="AK88" s="92">
        <f t="shared" ref="AK88:AK106" si="115">AI88-AJ88</f>
        <v>63.768513099259508</v>
      </c>
      <c r="AL8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Authority",0,hosp_count(20,B88,C88,D88,$C$1,G88,1,F88,F88,SIMDRateRatios_hosp,SIMDrateratios,RateRatios!$B$3)*10))))))</f>
        <v>23630.474054789855</v>
      </c>
      <c r="AM8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Authority",0,hosp_count(20,B88,C88,D88,$C$1,G88+H88,1,F88,F88,SIMDRateRatios_hosp,SIMDrateratios,RateRatios!$B$3)*10))))))</f>
        <v>23476.103705610156</v>
      </c>
      <c r="AN88" s="92">
        <f t="shared" ref="AN88:AN106" si="116">AL88-AM88</f>
        <v>154.37034917969868</v>
      </c>
    </row>
    <row r="89" spans="1:63" x14ac:dyDescent="0.2">
      <c r="A89" s="83" t="s">
        <v>112</v>
      </c>
      <c r="B89" s="71">
        <v>7.5</v>
      </c>
      <c r="C89" s="76" t="s">
        <v>3</v>
      </c>
      <c r="D89" s="76">
        <v>1</v>
      </c>
      <c r="E89" s="84">
        <v>1</v>
      </c>
      <c r="F89" s="73">
        <f>HLOOKUP('III Tool Overview'!$H$6,LookUpData_Pop!$B$1:$AV$269,LookUpData_Pop!BB89,FALSE)/50</f>
        <v>1091.22</v>
      </c>
      <c r="G89" s="59">
        <f>'III Tool Overview'!$H$9/110</f>
        <v>0</v>
      </c>
      <c r="H89" s="92">
        <f t="shared" si="108"/>
        <v>1091.22</v>
      </c>
      <c r="I8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Authority",0,new_ci(2,B89,C89,D89,$C$1,G89,1,F89,F89,SIMDrateratios,RateRatios!$B$3)*10))))))</f>
        <v>1.9600180408265762</v>
      </c>
      <c r="J8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Authority",0,new_ci(2,B89,C89,D89,$C$1,G89+H89,1,H89,H89,SIMDrateratios,RateRatios!$B$3)*10))))))</f>
        <v>1.9435396445433413</v>
      </c>
      <c r="K8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Authority",0,new_ci(5,B89,C89,D89,$C$1,G89,1,F89,F89,SIMDrateratios,RateRatios!$B$3)*1000))))))</f>
        <v>870.35345593327281</v>
      </c>
      <c r="L89"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Authority",0,new_ci(5,B89,C89,D89,$C$1,H89,1,F89,F89,SIMDrateratios,RateRatios!$B$3)*1000))))))</f>
        <v>863.03840436413645</v>
      </c>
      <c r="M8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Authority",0,new_ci(10,B89,C89,D89,$C$1,G89,1,F89,F89,SIMDrateratios,RateRatios!$B$3)*10))))))</f>
        <v>23.483109430135606</v>
      </c>
      <c r="N8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Authority",0,new_ci(10,B89,C89,D89,$C$1,G89+H89,1,F89,F89,SIMDrateratios,RateRatios!$B$3)*10))))))</f>
        <v>23.285873878090626</v>
      </c>
      <c r="O8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Authority",0,new_ci(20,B89,C89,D89,$C$1,G89,1,F89,F89,SIMDrateratios,RateRatios!$B$3)*10))))))</f>
        <v>73.248493954056485</v>
      </c>
      <c r="P8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Authority",0,new_ci(20,B89,C89,D89,$C$1,G89+H89,1,F89,F89,SIMDrateratios,RateRatios!$B$3)*10))))))</f>
        <v>72.634673706893253</v>
      </c>
      <c r="Q8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Authority",0,new_yll(2,B89,C89,D89,$C$1,G89,1,F89,F89,SIMDrateratios,RateRatios!$B$3)*10))))))</f>
        <v>178.36164171521841</v>
      </c>
      <c r="R8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Authority",0,new_yll(2,B89,C89,D89,$C$1,G89+H89,1,F89,F89,SIMDrateratios,RateRatios!$B$3)*10))))))</f>
        <v>176.86210765344407</v>
      </c>
      <c r="S89" s="92">
        <f t="shared" si="109"/>
        <v>1.4995340617743409</v>
      </c>
      <c r="T8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Authority",0,new_yll(5,B89,C89,D89,$C$1,G89,1,F89,F89,SIMDrateratios,RateRatios!$B$3)*1000))))))</f>
        <v>77823.034272363511</v>
      </c>
      <c r="U8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Authority",0,new_yll(5,B89,C89,D89,$C$1,G89+H89,1,F89,F89,SIMDrateratios,RateRatios!$B$3)*1000))))))</f>
        <v>77168.953938459628</v>
      </c>
      <c r="V89" s="92">
        <f t="shared" si="110"/>
        <v>654.080333903883</v>
      </c>
      <c r="W8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Authority",0,new_yll(10,B89,C89,D89,$C$1,G89,1,F89,F89,SIMDrateratios,RateRatios!$B$3)*10))))))</f>
        <v>2032.4979968092252</v>
      </c>
      <c r="X8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Authority",0,new_yll(10,B89,C89,D89,$C$1,G89+H89,1,F89,F89,SIMDrateratios,RateRatios!$B$3)*10))))))</f>
        <v>2015.4266584156292</v>
      </c>
      <c r="Y89" s="92">
        <f t="shared" si="111"/>
        <v>17.071338393596079</v>
      </c>
      <c r="Z8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Authority",0,new_yll(20,B89,C89,D89,$C$1,G89,1,F89,F89,SIMDrateratios,RateRatios!$B$3)*10))))))</f>
        <v>5861.8215680173653</v>
      </c>
      <c r="AA8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Authority",0,new_yll(20,B89,C89,D89,$C$1,G89+H89,1,F89,F89,SIMDrateratios,RateRatios!$B$3)*10))))))</f>
        <v>5812.6935213445395</v>
      </c>
      <c r="AB89" s="92">
        <f t="shared" si="112"/>
        <v>49.128046672825803</v>
      </c>
      <c r="AC8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Authority",0,hosp_count(2,B89,C89,D89,$C$1,G89,1,F89,F89,SIMDRateRatios_hosp,SIMDrateratios,RateRatios!$B$3)*10))))))</f>
        <v>1217.1565256921574</v>
      </c>
      <c r="AD8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Authority",0,hosp_count(2,B89,C89,D89,$C$1,G89+H89,1,F89,F89,SIMDRateRatios_hosp,SIMDrateratios,RateRatios!$B$3)*10))))))</f>
        <v>1209.1930331956546</v>
      </c>
      <c r="AE89" s="92">
        <f t="shared" si="113"/>
        <v>7.9634924965027949</v>
      </c>
      <c r="AF8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Authority",0,hosp_count(5,B89,C89,D89,$C$1,G89,1,F89,F89,SIMDRateRatios_hosp,SIMDrateratios,RateRatios!$B$3)*1000))))))</f>
        <v>506515.46204816352</v>
      </c>
      <c r="AG8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Authority",0,hosp_count(5,B89,C89,D89,$C$1,G89+H89,1,F89,F89,SIMDRateRatios_hosp,SIMDrateratios,RateRatios!$B$3)*1000))))))</f>
        <v>503202.70325993805</v>
      </c>
      <c r="AH89" s="92">
        <f t="shared" si="114"/>
        <v>3312.7587882254738</v>
      </c>
      <c r="AI8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Authority",0,hosp_count(10,B89,C89,D89,$C$1,G89,1,F89,F89,SIMDRateRatios_hosp,SIMDrateratios,RateRatios!$B$3)*10))))))</f>
        <v>12186.149836341163</v>
      </c>
      <c r="AJ8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Authority",0,hosp_count(10,B89,C89,D89,$C$1,G89+H89,1,F89,F89,SIMDRateRatios_hosp,SIMDrateratios,RateRatios!$B$3)*10))))))</f>
        <v>12106.510054906576</v>
      </c>
      <c r="AK89" s="92">
        <f t="shared" si="115"/>
        <v>79.639781434587348</v>
      </c>
      <c r="AL8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Authority",0,hosp_count(20,B89,C89,D89,$C$1,G89,1,F89,F89,SIMDRateRatios_hosp,SIMDrateratios,RateRatios!$B$3)*10))))))</f>
        <v>29521.756962375835</v>
      </c>
      <c r="AM8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Authority",0,hosp_count(20,B89,C89,D89,$C$1,G89+H89,1,F89,F89,SIMDRateRatios_hosp,SIMDrateratios,RateRatios!$B$3)*10))))))</f>
        <v>29329.282622045568</v>
      </c>
      <c r="AN89" s="92">
        <f t="shared" si="116"/>
        <v>192.4743403302673</v>
      </c>
    </row>
    <row r="90" spans="1:63" x14ac:dyDescent="0.2">
      <c r="A90" s="83" t="s">
        <v>113</v>
      </c>
      <c r="B90" s="71">
        <v>12.5</v>
      </c>
      <c r="C90" s="76" t="s">
        <v>3</v>
      </c>
      <c r="D90" s="76">
        <v>1</v>
      </c>
      <c r="E90" s="84">
        <v>1</v>
      </c>
      <c r="F90" s="73">
        <f>HLOOKUP('III Tool Overview'!$H$6,LookUpData_Pop!$B$1:$AV$269,LookUpData_Pop!BB90,FALSE)/50</f>
        <v>1131.08</v>
      </c>
      <c r="G90" s="59">
        <f>'III Tool Overview'!$H$9/110</f>
        <v>0</v>
      </c>
      <c r="H90" s="92">
        <f t="shared" si="108"/>
        <v>1131.08</v>
      </c>
      <c r="I9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Authority",0,new_ci(2,B90,C90,D90,$C$1,G90,1,F90,F90,SIMDrateratios,RateRatios!$B$3)*10))))))</f>
        <v>2.8193477328222927</v>
      </c>
      <c r="J9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Authority",0,new_ci(2,B90,C90,D90,$C$1,G90+H90,1,H90,H90,SIMDrateratios,RateRatios!$B$3)*10))))))</f>
        <v>2.7956424376759093</v>
      </c>
      <c r="K9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Authority",0,new_ci(5,B90,C90,D90,$C$1,G90,1,F90,F90,SIMDrateratios,RateRatios!$B$3)*1000))))))</f>
        <v>1251.7920242489242</v>
      </c>
      <c r="L90"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Authority",0,new_ci(5,B90,C90,D90,$C$1,H90,1,F90,F90,SIMDrateratios,RateRatios!$B$3)*1000))))))</f>
        <v>1241.2713365977672</v>
      </c>
      <c r="M9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Authority",0,new_ci(10,B90,C90,D90,$C$1,G90,1,F90,F90,SIMDrateratios,RateRatios!$B$3)*10))))))</f>
        <v>33.765872182437761</v>
      </c>
      <c r="N9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Authority",0,new_ci(10,B90,C90,D90,$C$1,G90+H90,1,F90,F90,SIMDrateratios,RateRatios!$B$3)*10))))))</f>
        <v>33.482351687913962</v>
      </c>
      <c r="O9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Authority",0,new_ci(20,B90,C90,D90,$C$1,G90,1,F90,F90,SIMDrateratios,RateRatios!$B$3)*10))))))</f>
        <v>105.22913840962769</v>
      </c>
      <c r="P9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Authority",0,new_ci(20,B90,C90,D90,$C$1,G90+H90,1,F90,F90,SIMDrateratios,RateRatios!$B$3)*10))))))</f>
        <v>104.34834869204495</v>
      </c>
      <c r="Q9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Authority",0,new_yll(2,B90,C90,D90,$C$1,G90,1,F90,F90,SIMDrateratios,RateRatios!$B$3)*10))))))</f>
        <v>245.28325275553948</v>
      </c>
      <c r="R9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Authority",0,new_yll(2,B90,C90,D90,$C$1,G90+H90,1,F90,F90,SIMDrateratios,RateRatios!$B$3)*10))))))</f>
        <v>243.22089207780411</v>
      </c>
      <c r="S90" s="92">
        <f t="shared" si="109"/>
        <v>2.06236067773537</v>
      </c>
      <c r="T9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Authority",0,new_yll(5,B90,C90,D90,$C$1,G90,1,F90,F90,SIMDrateratios,RateRatios!$B$3)*1000))))))</f>
        <v>106922.48298338479</v>
      </c>
      <c r="U9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Authority",0,new_yll(5,B90,C90,D90,$C$1,G90+H90,1,F90,F90,SIMDrateratios,RateRatios!$B$3)*1000))))))</f>
        <v>106023.84923868027</v>
      </c>
      <c r="V90" s="92">
        <f t="shared" si="110"/>
        <v>898.63374470452254</v>
      </c>
      <c r="W9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Authority",0,new_yll(10,B90,C90,D90,$C$1,G90,1,F90,F90,SIMDrateratios,RateRatios!$B$3)*10))))))</f>
        <v>2787.4435238980714</v>
      </c>
      <c r="X9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Authority",0,new_yll(10,B90,C90,D90,$C$1,G90+H90,1,F90,F90,SIMDrateratios,RateRatios!$B$3)*10))))))</f>
        <v>2764.0376972187159</v>
      </c>
      <c r="Y90" s="92">
        <f t="shared" si="111"/>
        <v>23.405826679355414</v>
      </c>
      <c r="Z9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Authority",0,new_yll(20,B90,C90,D90,$C$1,G90,1,F90,F90,SIMDrateratios,RateRatios!$B$3)*10))))))</f>
        <v>8000.6156031419605</v>
      </c>
      <c r="AA9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Authority",0,new_yll(20,B90,C90,D90,$C$1,G90+H90,1,F90,F90,SIMDrateratios,RateRatios!$B$3)*10))))))</f>
        <v>7933.6365214430316</v>
      </c>
      <c r="AB90" s="92">
        <f t="shared" si="112"/>
        <v>66.979081698928894</v>
      </c>
      <c r="AC9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Authority",0,hosp_count(2,B90,C90,D90,$C$1,G90,1,F90,F90,SIMDRateRatios_hosp,SIMDrateratios,RateRatios!$B$3)*10))))))</f>
        <v>1392.3282471518587</v>
      </c>
      <c r="AD9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Authority",0,hosp_count(2,B90,C90,D90,$C$1,G90+H90,1,F90,F90,SIMDRateRatios_hosp,SIMDrateratios,RateRatios!$B$3)*10))))))</f>
        <v>1383.217465767586</v>
      </c>
      <c r="AE90" s="92">
        <f t="shared" si="113"/>
        <v>9.110781384272741</v>
      </c>
      <c r="AF9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Authority",0,hosp_count(5,B90,C90,D90,$C$1,G90,1,F90,F90,SIMDRateRatios_hosp,SIMDrateratios,RateRatios!$B$3)*1000))))))</f>
        <v>579347.73064045003</v>
      </c>
      <c r="AG9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Authority",0,hosp_count(5,B90,C90,D90,$C$1,G90+H90,1,F90,F90,SIMDRateRatios_hosp,SIMDrateratios,RateRatios!$B$3)*1000))))))</f>
        <v>575558.6730694666</v>
      </c>
      <c r="AH90" s="92">
        <f t="shared" si="114"/>
        <v>3789.0575709834229</v>
      </c>
      <c r="AI9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Authority",0,hosp_count(10,B90,C90,D90,$C$1,G90,1,F90,F90,SIMDRateRatios_hosp,SIMDrateratios,RateRatios!$B$3)*10))))))</f>
        <v>13935.157648068109</v>
      </c>
      <c r="AJ9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Authority",0,hosp_count(10,B90,C90,D90,$C$1,G90+H90,1,F90,F90,SIMDRateRatios_hosp,SIMDrateratios,RateRatios!$B$3)*10))))))</f>
        <v>13844.115850538428</v>
      </c>
      <c r="AK90" s="92">
        <f t="shared" si="115"/>
        <v>91.04179752968048</v>
      </c>
      <c r="AL9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Authority",0,hosp_count(20,B90,C90,D90,$C$1,G90,1,F90,F90,SIMDRateRatios_hosp,SIMDrateratios,RateRatios!$B$3)*10))))))</f>
        <v>33734.530722200958</v>
      </c>
      <c r="AM9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Authority",0,hosp_count(20,B90,C90,D90,$C$1,G90+H90,1,F90,F90,SIMDRateRatios_hosp,SIMDrateratios,RateRatios!$B$3)*10))))))</f>
        <v>33514.861203320826</v>
      </c>
      <c r="AN90" s="92">
        <f t="shared" si="116"/>
        <v>219.66951888013136</v>
      </c>
    </row>
    <row r="91" spans="1:63" x14ac:dyDescent="0.2">
      <c r="A91" s="83" t="s">
        <v>114</v>
      </c>
      <c r="B91" s="71">
        <v>17.5</v>
      </c>
      <c r="C91" s="76" t="s">
        <v>3</v>
      </c>
      <c r="D91" s="76">
        <v>1</v>
      </c>
      <c r="E91" s="84">
        <v>1</v>
      </c>
      <c r="F91" s="73">
        <f>HLOOKUP('III Tool Overview'!$H$6,LookUpData_Pop!$B$1:$AV$269,LookUpData_Pop!BB91,FALSE)/50</f>
        <v>1302.22</v>
      </c>
      <c r="G91" s="59">
        <f>'III Tool Overview'!$H$9/110</f>
        <v>0</v>
      </c>
      <c r="H91" s="92">
        <f t="shared" si="108"/>
        <v>1302.22</v>
      </c>
      <c r="I9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Authority",0,new_ci(2,B91,C91,D91,$C$1,G91,1,F91,F91,SIMDrateratios,RateRatios!$B$3)*10))))))</f>
        <v>5.3062701790640867</v>
      </c>
      <c r="J9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Authority",0,new_ci(2,B91,C91,D91,$C$1,G91+H91,1,H91,H91,SIMDrateratios,RateRatios!$B$3)*10))))))</f>
        <v>5.2616625292585848</v>
      </c>
      <c r="K9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Authority",0,new_ci(5,B91,C91,D91,$C$1,G91,1,F91,F91,SIMDrateratios,RateRatios!$B$3)*1000))))))</f>
        <v>2355.3455973378595</v>
      </c>
      <c r="L91"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Authority",0,new_ci(5,B91,C91,D91,$C$1,H91,1,F91,F91,SIMDrateratios,RateRatios!$B$3)*1000))))))</f>
        <v>2335.5589361952725</v>
      </c>
      <c r="M9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Authority",0,new_ci(10,B91,C91,D91,$C$1,G91,1,F91,F91,SIMDrateratios,RateRatios!$B$3)*10))))))</f>
        <v>63.495237925220835</v>
      </c>
      <c r="N9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Authority",0,new_ci(10,B91,C91,D91,$C$1,G91+H91,1,F91,F91,SIMDrateratios,RateRatios!$B$3)*10))))))</f>
        <v>62.962644244924974</v>
      </c>
      <c r="O9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Authority",0,new_ci(20,B91,C91,D91,$C$1,G91,1,F91,F91,SIMDrateratios,RateRatios!$B$3)*10))))))</f>
        <v>197.48092739940796</v>
      </c>
      <c r="P9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Authority",0,new_ci(20,B91,C91,D91,$C$1,G91+H91,1,F91,F91,SIMDrateratios,RateRatios!$B$3)*10))))))</f>
        <v>195.83299902630927</v>
      </c>
      <c r="Q9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Authority",0,new_yll(2,B91,C91,D91,$C$1,G91,1,F91,F91,SIMDrateratios,RateRatios!$B$3)*10))))))</f>
        <v>429.80788450419095</v>
      </c>
      <c r="R9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Authority",0,new_yll(2,B91,C91,D91,$C$1,G91+H91,1,F91,F91,SIMDrateratios,RateRatios!$B$3)*10))))))</f>
        <v>426.19466486994543</v>
      </c>
      <c r="S91" s="92">
        <f t="shared" si="109"/>
        <v>3.6132196342455245</v>
      </c>
      <c r="T9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Authority",0,new_yll(5,B91,C91,D91,$C$1,G91,1,F91,F91,SIMDrateratios,RateRatios!$B$3)*1000))))))</f>
        <v>187051.54197637748</v>
      </c>
      <c r="U9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Authority",0,new_yll(5,B91,C91,D91,$C$1,G91+H91,1,F91,F91,SIMDrateratios,RateRatios!$B$3)*1000))))))</f>
        <v>185480.15832403162</v>
      </c>
      <c r="V91" s="92">
        <f t="shared" si="110"/>
        <v>1571.3836523458594</v>
      </c>
      <c r="W9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Authority",0,new_yll(10,B91,C91,D91,$C$1,G91,1,F91,F91,SIMDrateratios,RateRatios!$B$3)*10))))))</f>
        <v>4860.7816894468197</v>
      </c>
      <c r="X9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Authority",0,new_yll(10,B91,C91,D91,$C$1,G91+H91,1,F91,F91,SIMDrateratios,RateRatios!$B$3)*10))))))</f>
        <v>4820.0078951992973</v>
      </c>
      <c r="Y91" s="92">
        <f t="shared" si="111"/>
        <v>40.773794247522346</v>
      </c>
      <c r="Z9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Authority",0,new_yll(20,B91,C91,D91,$C$1,G91,1,F91,F91,SIMDrateratios,RateRatios!$B$3)*10))))))</f>
        <v>13831.42560404681</v>
      </c>
      <c r="AA9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Authority",0,new_yll(20,B91,C91,D91,$C$1,G91+H91,1,F91,F91,SIMDrateratios,RateRatios!$B$3)*10))))))</f>
        <v>13715.968206517382</v>
      </c>
      <c r="AB91" s="92">
        <f t="shared" si="112"/>
        <v>115.45739752942791</v>
      </c>
      <c r="AC9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Authority",0,hosp_count(2,B91,C91,D91,$C$1,G91,1,F91,F91,SIMDRateRatios_hosp,SIMDrateratios,RateRatios!$B$3)*10))))))</f>
        <v>1858.4632018840264</v>
      </c>
      <c r="AD9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Authority",0,hosp_count(2,B91,C91,D91,$C$1,G91+H91,1,F91,F91,SIMDRateRatios_hosp,SIMDrateratios,RateRatios!$B$3)*10))))))</f>
        <v>1846.3034335926202</v>
      </c>
      <c r="AE91" s="92">
        <f t="shared" si="113"/>
        <v>12.159768291406181</v>
      </c>
      <c r="AF9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Authority",0,hosp_count(5,B91,C91,D91,$C$1,G91,1,F91,F91,SIMDRateRatios_hosp,SIMDrateratios,RateRatios!$B$3)*1000))))))</f>
        <v>773109.89842916664</v>
      </c>
      <c r="AG9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Authority",0,hosp_count(5,B91,C91,D91,$C$1,G91+H91,1,F91,F91,SIMDRateRatios_hosp,SIMDrateratios,RateRatios!$B$3)*1000))))))</f>
        <v>768055.7329518093</v>
      </c>
      <c r="AH91" s="92">
        <f t="shared" si="114"/>
        <v>5054.1654773573391</v>
      </c>
      <c r="AI9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Authority",0,hosp_count(10,B91,C91,D91,$C$1,G91,1,F91,F91,SIMDRateRatios_hosp,SIMDrateratios,RateRatios!$B$3)*10))))))</f>
        <v>18585.912377747278</v>
      </c>
      <c r="AJ9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Authority",0,hosp_count(10,B91,C91,D91,$C$1,G91+H91,1,F91,F91,SIMDRateRatios_hosp,SIMDrateratios,RateRatios!$B$3)*10))))))</f>
        <v>18464.619563880522</v>
      </c>
      <c r="AK91" s="92">
        <f t="shared" si="115"/>
        <v>121.29281386675575</v>
      </c>
      <c r="AL9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Authority",0,hosp_count(20,B91,C91,D91,$C$1,G91,1,F91,F91,SIMDRateRatios_hosp,SIMDrateratios,RateRatios!$B$3)*10))))))</f>
        <v>44919.665999342142</v>
      </c>
      <c r="AM9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Authority",0,hosp_count(20,B91,C91,D91,$C$1,G91+H91,1,F91,F91,SIMDRateRatios_hosp,SIMDrateratios,RateRatios!$B$3)*10))))))</f>
        <v>44628.096377227295</v>
      </c>
      <c r="AN91" s="92">
        <f t="shared" si="116"/>
        <v>291.56962211484642</v>
      </c>
    </row>
    <row r="92" spans="1:63" x14ac:dyDescent="0.2">
      <c r="A92" s="83" t="s">
        <v>115</v>
      </c>
      <c r="B92" s="71">
        <v>22.5</v>
      </c>
      <c r="C92" s="76" t="s">
        <v>3</v>
      </c>
      <c r="D92" s="76">
        <v>1</v>
      </c>
      <c r="E92" s="84">
        <v>1</v>
      </c>
      <c r="F92" s="73">
        <f>HLOOKUP('III Tool Overview'!$H$6,LookUpData_Pop!$B$1:$AV$269,LookUpData_Pop!BB92,FALSE)/50</f>
        <v>1659.18</v>
      </c>
      <c r="G92" s="59">
        <f>'III Tool Overview'!$H$9/110</f>
        <v>0</v>
      </c>
      <c r="H92" s="92">
        <f t="shared" si="108"/>
        <v>1659.18</v>
      </c>
      <c r="I9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Authority",0,new_ci(2,B92,C92,D92,$C$1,G92,1,F92,F92,SIMDrateratios,RateRatios!$B$3)*10))))))</f>
        <v>9.3818153400960167</v>
      </c>
      <c r="J9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Authority",0,new_ci(2,B92,C92,D92,$C$1,G92+H92,1,H92,H92,SIMDrateratios,RateRatios!$B$3)*10))))))</f>
        <v>9.3029476557976878</v>
      </c>
      <c r="K9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Authority",0,new_ci(5,B92,C92,D92,$C$1,G92,1,F92,F92,SIMDrateratios,RateRatios!$B$3)*1000))))))</f>
        <v>4163.2653185559493</v>
      </c>
      <c r="L92"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Authority",0,new_ci(5,B92,C92,D92,$C$1,H92,1,F92,F92,SIMDrateratios,RateRatios!$B$3)*1000))))))</f>
        <v>4128.3008439063979</v>
      </c>
      <c r="M9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Authority",0,new_ci(10,B92,C92,D92,$C$1,G92,1,F92,F92,SIMDrateratios,RateRatios!$B$3)*10))))))</f>
        <v>112.16614738970007</v>
      </c>
      <c r="N9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Authority",0,new_ci(10,B92,C92,D92,$C$1,G92+H92,1,F92,F92,SIMDrateratios,RateRatios!$B$3)*10))))))</f>
        <v>111.22613324826111</v>
      </c>
      <c r="O9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Authority",0,new_ci(20,B92,C92,D92,$C$1,G92,1,F92,F92,SIMDrateratios,RateRatios!$B$3)*10))))))</f>
        <v>348.15620178563898</v>
      </c>
      <c r="P9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Authority",0,new_ci(20,B92,C92,D92,$C$1,G92+H92,1,F92,F92,SIMDrateratios,RateRatios!$B$3)*10))))))</f>
        <v>345.25930045112477</v>
      </c>
      <c r="Q9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Authority",0,new_yll(2,B92,C92,D92,$C$1,G92,1,F92,F92,SIMDrateratios,RateRatios!$B$3)*10))))))</f>
        <v>722.39978118739327</v>
      </c>
      <c r="R9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Authority",0,new_yll(2,B92,C92,D92,$C$1,G92+H92,1,F92,F92,SIMDrateratios,RateRatios!$B$3)*10))))))</f>
        <v>716.32696949642195</v>
      </c>
      <c r="S92" s="92">
        <f t="shared" si="109"/>
        <v>6.0728116909713208</v>
      </c>
      <c r="T9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Authority",0,new_yll(5,B92,C92,D92,$C$1,G92,1,F92,F92,SIMDrateratios,RateRatios!$B$3)*1000))))))</f>
        <v>313976.69567616115</v>
      </c>
      <c r="U9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Authority",0,new_yll(5,B92,C92,D92,$C$1,G92+H92,1,F92,F92,SIMDrateratios,RateRatios!$B$3)*1000))))))</f>
        <v>311339.78870317666</v>
      </c>
      <c r="V92" s="92">
        <f t="shared" si="110"/>
        <v>2636.9069729844923</v>
      </c>
      <c r="W9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Authority",0,new_yll(10,B92,C92,D92,$C$1,G92,1,F92,F92,SIMDrateratios,RateRatios!$B$3)*10))))))</f>
        <v>8138.2002790669176</v>
      </c>
      <c r="X9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Authority",0,new_yll(10,B92,C92,D92,$C$1,G92+H92,1,F92,F92,SIMDrateratios,RateRatios!$B$3)*10))))))</f>
        <v>8069.9930351090243</v>
      </c>
      <c r="Y92" s="92">
        <f t="shared" si="111"/>
        <v>68.207243957893297</v>
      </c>
      <c r="Z9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Authority",0,new_yll(20,B92,C92,D92,$C$1,G92,1,F92,F92,SIMDrateratios,RateRatios!$B$3)*10))))))</f>
        <v>22995.078732125163</v>
      </c>
      <c r="AA9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Authority",0,new_yll(20,B92,C92,D92,$C$1,G92+H92,1,F92,F92,SIMDrateratios,RateRatios!$B$3)*10))))))</f>
        <v>22803.651563740677</v>
      </c>
      <c r="AB92" s="92">
        <f t="shared" si="112"/>
        <v>191.42716838448541</v>
      </c>
      <c r="AC9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Authority",0,hosp_count(2,B92,C92,D92,$C$1,G92,1,F92,F92,SIMDRateRatios_hosp,SIMDrateratios,RateRatios!$B$3)*10))))))</f>
        <v>2613.2280156183679</v>
      </c>
      <c r="AD9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Authority",0,hosp_count(2,B92,C92,D92,$C$1,G92+H92,1,F92,F92,SIMDRateRatios_hosp,SIMDrateratios,RateRatios!$B$3)*10))))))</f>
        <v>2596.1288508428065</v>
      </c>
      <c r="AE92" s="92">
        <f t="shared" si="113"/>
        <v>17.099164775561349</v>
      </c>
      <c r="AF9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Authority",0,hosp_count(5,B92,C92,D92,$C$1,G92,1,F92,F92,SIMDRateRatios_hosp,SIMDrateratios,RateRatios!$B$3)*1000))))))</f>
        <v>1086811.7742103052</v>
      </c>
      <c r="AG9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Authority",0,hosp_count(5,B92,C92,D92,$C$1,G92+H92,1,F92,F92,SIMDRateRatios_hosp,SIMDrateratios,RateRatios!$B$3)*1000))))))</f>
        <v>1079708.6731029197</v>
      </c>
      <c r="AH92" s="92">
        <f t="shared" si="114"/>
        <v>7103.1011073854752</v>
      </c>
      <c r="AI9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Authority",0,hosp_count(10,B92,C92,D92,$C$1,G92,1,F92,F92,SIMDRateRatios_hosp,SIMDrateratios,RateRatios!$B$3)*10))))))</f>
        <v>26113.644589378549</v>
      </c>
      <c r="AJ9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Authority",0,hosp_count(10,B92,C92,D92,$C$1,G92+H92,1,F92,F92,SIMDRateRatios_hosp,SIMDrateratios,RateRatios!$B$3)*10))))))</f>
        <v>25943.385494821468</v>
      </c>
      <c r="AK92" s="92">
        <f t="shared" si="115"/>
        <v>170.25909455708097</v>
      </c>
      <c r="AL9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Authority",0,hosp_count(20,B92,C92,D92,$C$1,G92,1,F92,F92,SIMDRateRatios_hosp,SIMDrateratios,RateRatios!$B$3)*10))))))</f>
        <v>63010.370034154977</v>
      </c>
      <c r="AM9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Authority",0,hosp_count(20,B92,C92,D92,$C$1,G92+H92,1,F92,F92,SIMDRateRatios_hosp,SIMDrateratios,RateRatios!$B$3)*10))))))</f>
        <v>62602.616193081034</v>
      </c>
      <c r="AN92" s="92">
        <f t="shared" si="116"/>
        <v>407.75384107394348</v>
      </c>
    </row>
    <row r="93" spans="1:63" x14ac:dyDescent="0.2">
      <c r="A93" s="83" t="s">
        <v>116</v>
      </c>
      <c r="B93" s="71">
        <v>27.5</v>
      </c>
      <c r="C93" s="76" t="s">
        <v>3</v>
      </c>
      <c r="D93" s="76">
        <v>1</v>
      </c>
      <c r="E93" s="84">
        <v>1</v>
      </c>
      <c r="F93" s="73">
        <f>HLOOKUP('III Tool Overview'!$H$6,LookUpData_Pop!$B$1:$AV$269,LookUpData_Pop!BB93,FALSE)/50</f>
        <v>1707.56</v>
      </c>
      <c r="G93" s="59">
        <f>'III Tool Overview'!$H$9/110</f>
        <v>0</v>
      </c>
      <c r="H93" s="92">
        <f t="shared" si="108"/>
        <v>1707.56</v>
      </c>
      <c r="I9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Authority",0,new_ci(2,B93,C93,D93,$C$1,G93,1,F93,F93,SIMDrateratios,RateRatios!$B$3)*10))))))</f>
        <v>15.782486499722914</v>
      </c>
      <c r="J9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Authority",0,new_ci(2,B93,C93,D93,$C$1,G93+H93,1,H93,H93,SIMDrateratios,RateRatios!$B$3)*10))))))</f>
        <v>15.649786990245293</v>
      </c>
      <c r="K9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Authority",0,new_ci(5,B93,C93,D93,$C$1,G93,1,F93,F93,SIMDrateratios,RateRatios!$B$3)*1000))))))</f>
        <v>6999.2971530102068</v>
      </c>
      <c r="L93"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Authority",0,new_ci(5,B93,C93,D93,$C$1,H93,1,F93,F93,SIMDrateratios,RateRatios!$B$3)*1000))))))</f>
        <v>6940.539732198552</v>
      </c>
      <c r="M9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Authority",0,new_ci(10,B93,C93,D93,$C$1,G93,1,F93,F93,SIMDrateratios,RateRatios!$B$3)*10))))))</f>
        <v>188.31918104543914</v>
      </c>
      <c r="N9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Authority",0,new_ci(10,B93,C93,D93,$C$1,G93+H93,1,F93,F93,SIMDrateratios,RateRatios!$B$3)*10))))))</f>
        <v>186.74375698806409</v>
      </c>
      <c r="O9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Authority",0,new_ci(20,B93,C93,D93,$C$1,G93,1,F93,F93,SIMDrateratios,RateRatios!$B$3)*10))))))</f>
        <v>581.87628244433927</v>
      </c>
      <c r="P9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Authority",0,new_ci(20,B93,C93,D93,$C$1,G93+H93,1,F93,F93,SIMDrateratios,RateRatios!$B$3)*10))))))</f>
        <v>577.06526862966666</v>
      </c>
      <c r="Q9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Authority",0,new_yll(2,B93,C93,D93,$C$1,G93,1,F93,F93,SIMDrateratios,RateRatios!$B$3)*10))))))</f>
        <v>1120.5565414803268</v>
      </c>
      <c r="R9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Authority",0,new_yll(2,B93,C93,D93,$C$1,G93+H93,1,F93,F93,SIMDrateratios,RateRatios!$B$3)*10))))))</f>
        <v>1111.1348763074159</v>
      </c>
      <c r="S93" s="92">
        <f t="shared" si="109"/>
        <v>9.4216651729109344</v>
      </c>
      <c r="T9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Authority",0,new_yll(5,B93,C93,D93,$C$1,G93,1,F93,F93,SIMDrateratios,RateRatios!$B$3)*1000))))))</f>
        <v>485866.48527051718</v>
      </c>
      <c r="U9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Authority",0,new_yll(5,B93,C93,D93,$C$1,G93+H93,1,F93,F93,SIMDrateratios,RateRatios!$B$3)*1000))))))</f>
        <v>481787.67794381792</v>
      </c>
      <c r="V93" s="92">
        <f t="shared" si="110"/>
        <v>4078.8073266992578</v>
      </c>
      <c r="W9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Authority",0,new_yll(10,B93,C93,D93,$C$1,G93,1,F93,F93,SIMDrateratios,RateRatios!$B$3)*10))))))</f>
        <v>12534.151821144656</v>
      </c>
      <c r="X9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Authority",0,new_yll(10,B93,C93,D93,$C$1,G93+H93,1,F93,F93,SIMDrateratios,RateRatios!$B$3)*10))))))</f>
        <v>12429.281973617035</v>
      </c>
      <c r="Y93" s="92">
        <f t="shared" si="111"/>
        <v>104.86984752762146</v>
      </c>
      <c r="Z9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Authority",0,new_yll(20,B93,C93,D93,$C$1,G93,1,F93,F93,SIMDrateratios,RateRatios!$B$3)*10))))))</f>
        <v>34952.332163558174</v>
      </c>
      <c r="AA9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Authority",0,new_yll(20,B93,C93,D93,$C$1,G93+H93,1,F93,F93,SIMDrateratios,RateRatios!$B$3)*10))))))</f>
        <v>34663.090614907196</v>
      </c>
      <c r="AB93" s="92">
        <f t="shared" si="112"/>
        <v>289.24154865097807</v>
      </c>
      <c r="AC9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Authority",0,hosp_count(2,B93,C93,D93,$C$1,G93,1,F93,F93,SIMDRateRatios_hosp,SIMDrateratios,RateRatios!$B$3)*10))))))</f>
        <v>3118.0355940394679</v>
      </c>
      <c r="AD9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Authority",0,hosp_count(2,B93,C93,D93,$C$1,G93+H93,1,F93,F93,SIMDRateRatios_hosp,SIMDrateratios,RateRatios!$B$3)*10))))))</f>
        <v>3097.6258446503493</v>
      </c>
      <c r="AE93" s="92">
        <f t="shared" si="113"/>
        <v>20.409749389118588</v>
      </c>
      <c r="AF9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Authority",0,hosp_count(5,B93,C93,D93,$C$1,G93,1,F93,F93,SIMDRateRatios_hosp,SIMDrateratios,RateRatios!$B$3)*1000))))))</f>
        <v>1296008.0231342642</v>
      </c>
      <c r="AG9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Authority",0,hosp_count(5,B93,C93,D93,$C$1,G93+H93,1,F93,F93,SIMDRateRatios_hosp,SIMDrateratios,RateRatios!$B$3)*1000))))))</f>
        <v>1287540.8119806529</v>
      </c>
      <c r="AH93" s="92">
        <f t="shared" si="114"/>
        <v>8467.211153611308</v>
      </c>
      <c r="AI9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Authority",0,hosp_count(10,B93,C93,D93,$C$1,G93,1,F93,F93,SIMDRateRatios_hosp,SIMDrateratios,RateRatios!$B$3)*10))))))</f>
        <v>31102.822621351319</v>
      </c>
      <c r="AJ9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Authority",0,hosp_count(10,B93,C93,D93,$C$1,G93+H93,1,F93,F93,SIMDRateRatios_hosp,SIMDrateratios,RateRatios!$B$3)*10))))))</f>
        <v>30900.421137768426</v>
      </c>
      <c r="AK93" s="92">
        <f t="shared" si="115"/>
        <v>202.40148358289298</v>
      </c>
      <c r="AL9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Authority",0,hosp_count(20,B93,C93,D93,$C$1,G93,1,F93,F93,SIMDRateRatios_hosp,SIMDrateratios,RateRatios!$B$3)*10))))))</f>
        <v>74772.083364472215</v>
      </c>
      <c r="AM9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Authority",0,hosp_count(20,B93,C93,D93,$C$1,G93+H93,1,F93,F93,SIMDRateRatios_hosp,SIMDrateratios,RateRatios!$B$3)*10))))))</f>
        <v>74291.440972448778</v>
      </c>
      <c r="AN93" s="92">
        <f t="shared" si="116"/>
        <v>480.64239202343742</v>
      </c>
    </row>
    <row r="94" spans="1:63" x14ac:dyDescent="0.2">
      <c r="A94" s="83" t="s">
        <v>117</v>
      </c>
      <c r="B94" s="71">
        <v>32.5</v>
      </c>
      <c r="C94" s="76" t="s">
        <v>3</v>
      </c>
      <c r="D94" s="76">
        <v>1</v>
      </c>
      <c r="E94" s="84">
        <v>1</v>
      </c>
      <c r="F94" s="73">
        <f>HLOOKUP('III Tool Overview'!$H$6,LookUpData_Pop!$B$1:$AV$269,LookUpData_Pop!BB94,FALSE)/50</f>
        <v>1401.16</v>
      </c>
      <c r="G94" s="59">
        <f>'III Tool Overview'!$H$9/110</f>
        <v>0</v>
      </c>
      <c r="H94" s="92">
        <f t="shared" si="108"/>
        <v>1401.16</v>
      </c>
      <c r="I9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Authority",0,new_ci(2,B94,C94,D94,$C$1,G94,1,F94,F94,SIMDrateratios,RateRatios!$B$3)*10))))))</f>
        <v>17.96933594197251</v>
      </c>
      <c r="J9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Authority",0,new_ci(2,B94,C94,D94,$C$1,G94+H94,1,H94,H94,SIMDrateratios,RateRatios!$B$3)*10))))))</f>
        <v>17.818332375541669</v>
      </c>
      <c r="K9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Authority",0,new_ci(5,B94,C94,D94,$C$1,G94,1,F94,F94,SIMDrateratios,RateRatios!$B$3)*1000))))))</f>
        <v>7964.2208402949609</v>
      </c>
      <c r="L94"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Authority",0,new_ci(5,B94,C94,D94,$C$1,H94,1,F94,F94,SIMDrateratios,RateRatios!$B$3)*1000))))))</f>
        <v>7897.4407733703383</v>
      </c>
      <c r="M9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Authority",0,new_ci(10,B94,C94,D94,$C$1,G94,1,F94,F94,SIMDrateratios,RateRatios!$B$3)*10))))))</f>
        <v>213.99184958833467</v>
      </c>
      <c r="N9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Authority",0,new_ci(10,B94,C94,D94,$C$1,G94+H94,1,F94,F94,SIMDrateratios,RateRatios!$B$3)*10))))))</f>
        <v>212.20614088909616</v>
      </c>
      <c r="O9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Authority",0,new_ci(20,B94,C94,D94,$C$1,G94,1,F94,F94,SIMDrateratios,RateRatios!$B$3)*10))))))</f>
        <v>658.21192725091123</v>
      </c>
      <c r="P9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Authority",0,new_ci(20,B94,C94,D94,$C$1,G94+H94,1,F94,F94,SIMDrateratios,RateRatios!$B$3)*10))))))</f>
        <v>652.80817886469595</v>
      </c>
      <c r="Q9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Authority",0,new_yll(2,B94,C94,D94,$C$1,G94,1,F94,F94,SIMDrateratios,RateRatios!$B$3)*10))))))</f>
        <v>1203.945508112158</v>
      </c>
      <c r="R9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Authority",0,new_yll(2,B94,C94,D94,$C$1,G94+H94,1,F94,F94,SIMDrateratios,RateRatios!$B$3)*10))))))</f>
        <v>1193.8282691612917</v>
      </c>
      <c r="S94" s="92">
        <f t="shared" si="109"/>
        <v>10.117238950866295</v>
      </c>
      <c r="T9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Authority",0,new_yll(5,B94,C94,D94,$C$1,G94,1,F94,F94,SIMDrateratios,RateRatios!$B$3)*1000))))))</f>
        <v>520995.14853220969</v>
      </c>
      <c r="U9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Authority",0,new_yll(5,B94,C94,D94,$C$1,G94+H94,1,F94,F94,SIMDrateratios,RateRatios!$B$3)*1000))))))</f>
        <v>516626.48134633503</v>
      </c>
      <c r="V94" s="92">
        <f t="shared" si="110"/>
        <v>4368.6671858746558</v>
      </c>
      <c r="W9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Authority",0,new_yll(10,B94,C94,D94,$C$1,G94,1,F94,F94,SIMDrateratios,RateRatios!$B$3)*10))))))</f>
        <v>13387.579530256186</v>
      </c>
      <c r="X9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Authority",0,new_yll(10,B94,C94,D94,$C$1,G94+H94,1,F94,F94,SIMDrateratios,RateRatios!$B$3)*10))))))</f>
        <v>13275.843424851446</v>
      </c>
      <c r="Y94" s="92">
        <f t="shared" si="111"/>
        <v>111.73610540473965</v>
      </c>
      <c r="Z9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Authority",0,new_yll(20,B94,C94,D94,$C$1,G94,1,F94,F94,SIMDrateratios,RateRatios!$B$3)*10))))))</f>
        <v>36918.093817211819</v>
      </c>
      <c r="AA9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Authority",0,new_yll(20,B94,C94,D94,$C$1,G94+H94,1,F94,F94,SIMDrateratios,RateRatios!$B$3)*10))))))</f>
        <v>36614.610180134783</v>
      </c>
      <c r="AB94" s="92">
        <f t="shared" si="112"/>
        <v>303.48363707703538</v>
      </c>
      <c r="AC9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Authority",0,hosp_count(2,B94,C94,D94,$C$1,G94,1,F94,F94,SIMDRateRatios_hosp,SIMDrateratios,RateRatios!$B$3)*10))))))</f>
        <v>2823.6250277027716</v>
      </c>
      <c r="AD9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Authority",0,hosp_count(2,B94,C94,D94,$C$1,G94+H94,1,F94,F94,SIMDRateRatios_hosp,SIMDrateratios,RateRatios!$B$3)*10))))))</f>
        <v>2805.1492751441897</v>
      </c>
      <c r="AE94" s="92">
        <f t="shared" si="113"/>
        <v>18.475752558581917</v>
      </c>
      <c r="AF9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Authority",0,hosp_count(5,B94,C94,D94,$C$1,G94,1,F94,F94,SIMDRateRatios_hosp,SIMDrateratios,RateRatios!$B$3)*1000))))))</f>
        <v>1172961.2589723095</v>
      </c>
      <c r="AG9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Authority",0,hosp_count(5,B94,C94,D94,$C$1,G94+H94,1,F94,F94,SIMDRateRatios_hosp,SIMDrateratios,RateRatios!$B$3)*1000))))))</f>
        <v>1165306.4329705676</v>
      </c>
      <c r="AH94" s="92">
        <f t="shared" si="114"/>
        <v>7654.8260017419234</v>
      </c>
      <c r="AI9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Authority",0,hosp_count(10,B94,C94,D94,$C$1,G94,1,F94,F94,SIMDRateRatios_hosp,SIMDrateratios,RateRatios!$B$3)*10))))))</f>
        <v>28116.160219419075</v>
      </c>
      <c r="AJ9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Authority",0,hosp_count(10,B94,C94,D94,$C$1,G94+H94,1,F94,F94,SIMDRateRatios_hosp,SIMDrateratios,RateRatios!$B$3)*10))))))</f>
        <v>27933.677745126824</v>
      </c>
      <c r="AK94" s="92">
        <f t="shared" si="115"/>
        <v>182.48247429225012</v>
      </c>
      <c r="AL9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Authority",0,hosp_count(20,B94,C94,D94,$C$1,G94,1,F94,F94,SIMDRateRatios_hosp,SIMDrateratios,RateRatios!$B$3)*10))))))</f>
        <v>67343.944507907392</v>
      </c>
      <c r="AM9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Authority",0,hosp_count(20,B94,C94,D94,$C$1,G94+H94,1,F94,F94,SIMDRateRatios_hosp,SIMDrateratios,RateRatios!$B$3)*10))))))</f>
        <v>66914.254237229849</v>
      </c>
      <c r="AN94" s="92">
        <f t="shared" si="116"/>
        <v>429.69027067754359</v>
      </c>
    </row>
    <row r="95" spans="1:63" x14ac:dyDescent="0.2">
      <c r="A95" s="83" t="s">
        <v>118</v>
      </c>
      <c r="B95" s="71">
        <v>37.5</v>
      </c>
      <c r="C95" s="76" t="s">
        <v>3</v>
      </c>
      <c r="D95" s="76">
        <v>1</v>
      </c>
      <c r="E95" s="84">
        <v>1</v>
      </c>
      <c r="F95" s="73">
        <f>HLOOKUP('III Tool Overview'!$H$6,LookUpData_Pop!$B$1:$AV$269,LookUpData_Pop!BB95,FALSE)/50</f>
        <v>1457.62</v>
      </c>
      <c r="G95" s="59">
        <f>'III Tool Overview'!$H$9/110</f>
        <v>0</v>
      </c>
      <c r="H95" s="92">
        <f t="shared" si="108"/>
        <v>1457.62</v>
      </c>
      <c r="I9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Authority",0,new_ci(2,B95,C95,D95,$C$1,G95,1,F95,F95,SIMDrateratios,RateRatios!$B$3)*10))))))</f>
        <v>30.548915263700071</v>
      </c>
      <c r="J9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Authority",0,new_ci(2,B95,C95,D95,$C$1,G95+H95,1,H95,H95,SIMDrateratios,RateRatios!$B$3)*10))))))</f>
        <v>30.292207919076741</v>
      </c>
      <c r="K9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Authority",0,new_ci(5,B95,C95,D95,$C$1,G95,1,F95,F95,SIMDrateratios,RateRatios!$B$3)*1000))))))</f>
        <v>13520.696637647297</v>
      </c>
      <c r="L95"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Authority",0,new_ci(5,B95,C95,D95,$C$1,H95,1,F95,F95,SIMDrateratios,RateRatios!$B$3)*1000))))))</f>
        <v>13407.486528076619</v>
      </c>
      <c r="M9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Authority",0,new_ci(10,B95,C95,D95,$C$1,G95,1,F95,F95,SIMDrateratios,RateRatios!$B$3)*10))))))</f>
        <v>362.17903852169178</v>
      </c>
      <c r="N9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Authority",0,new_ci(10,B95,C95,D95,$C$1,G95+H95,1,F95,F95,SIMDrateratios,RateRatios!$B$3)*10))))))</f>
        <v>359.17027229047079</v>
      </c>
      <c r="O9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Authority",0,new_ci(20,B95,C95,D95,$C$1,G95,1,F95,F95,SIMDrateratios,RateRatios!$B$3)*10))))))</f>
        <v>1102.6640512975221</v>
      </c>
      <c r="P9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Authority",0,new_ci(20,B95,C95,D95,$C$1,G95+H95,1,F95,F95,SIMDrateratios,RateRatios!$B$3)*10))))))</f>
        <v>1093.7456324284312</v>
      </c>
      <c r="Q9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Authority",0,new_yll(2,B95,C95,D95,$C$1,G95,1,F95,F95,SIMDrateratios,RateRatios!$B$3)*10))))))</f>
        <v>1863.4838310857044</v>
      </c>
      <c r="R9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Authority",0,new_yll(2,B95,C95,D95,$C$1,G95+H95,1,F95,F95,SIMDrateratios,RateRatios!$B$3)*10))))))</f>
        <v>1847.8246830636813</v>
      </c>
      <c r="S95" s="92">
        <f t="shared" si="109"/>
        <v>15.659148022023146</v>
      </c>
      <c r="T9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Authority",0,new_yll(5,B95,C95,D95,$C$1,G95,1,F95,F95,SIMDrateratios,RateRatios!$B$3)*1000))))))</f>
        <v>803373.99265109689</v>
      </c>
      <c r="U9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Authority",0,new_yll(5,B95,C95,D95,$C$1,G95+H95,1,F95,F95,SIMDrateratios,RateRatios!$B$3)*1000))))))</f>
        <v>796646.93647577718</v>
      </c>
      <c r="V95" s="92">
        <f t="shared" si="110"/>
        <v>6727.0561753197107</v>
      </c>
      <c r="W9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Authority",0,new_yll(10,B95,C95,D95,$C$1,G95,1,F95,F95,SIMDrateratios,RateRatios!$B$3)*10))))))</f>
        <v>20487.857350009072</v>
      </c>
      <c r="X9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Authority",0,new_yll(10,B95,C95,D95,$C$1,G95+H95,1,F95,F95,SIMDrateratios,RateRatios!$B$3)*10))))))</f>
        <v>20317.600902050981</v>
      </c>
      <c r="Y95" s="92">
        <f t="shared" si="111"/>
        <v>170.25644795809058</v>
      </c>
      <c r="Z9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Authority",0,new_yll(20,B95,C95,D95,$C$1,G95,1,F95,F95,SIMDrateratios,RateRatios!$B$3)*10))))))</f>
        <v>55281.238050141299</v>
      </c>
      <c r="AA9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Authority",0,new_yll(20,B95,C95,D95,$C$1,G95+H95,1,F95,F95,SIMDrateratios,RateRatios!$B$3)*10))))))</f>
        <v>54833.034297203121</v>
      </c>
      <c r="AB95" s="92">
        <f t="shared" si="112"/>
        <v>448.20375293817779</v>
      </c>
      <c r="AC9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Authority",0,hosp_count(2,B95,C95,D95,$C$1,G95,1,F95,F95,SIMDRateRatios_hosp,SIMDrateratios,RateRatios!$B$3)*10))))))</f>
        <v>3405.5315254621742</v>
      </c>
      <c r="AD9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Authority",0,hosp_count(2,B95,C95,D95,$C$1,G95+H95,1,F95,F95,SIMDRateRatios_hosp,SIMDrateratios,RateRatios!$B$3)*10))))))</f>
        <v>3383.239844427294</v>
      </c>
      <c r="AE95" s="92">
        <f t="shared" si="113"/>
        <v>22.291681034880185</v>
      </c>
      <c r="AF9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Authority",0,hosp_count(5,B95,C95,D95,$C$1,G95,1,F95,F95,SIMDRateRatios_hosp,SIMDrateratios,RateRatios!$B$3)*1000))))))</f>
        <v>1412842.9628547817</v>
      </c>
      <c r="AG9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Authority",0,hosp_count(5,B95,C95,D95,$C$1,G95+H95,1,F95,F95,SIMDRateRatios_hosp,SIMDrateratios,RateRatios!$B$3)*1000))))))</f>
        <v>1403634.6050839666</v>
      </c>
      <c r="AH95" s="92">
        <f t="shared" si="114"/>
        <v>9208.357770815026</v>
      </c>
      <c r="AI9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Authority",0,hosp_count(10,B95,C95,D95,$C$1,G95,1,F95,F95,SIMDRateRatios_hosp,SIMDrateratios,RateRatios!$B$3)*10))))))</f>
        <v>33774.371996897455</v>
      </c>
      <c r="AJ9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Authority",0,hosp_count(10,B95,C95,D95,$C$1,G95+H95,1,F95,F95,SIMDRateRatios_hosp,SIMDrateratios,RateRatios!$B$3)*10))))))</f>
        <v>33556.214752596345</v>
      </c>
      <c r="AK95" s="92">
        <f t="shared" si="115"/>
        <v>218.15724430111004</v>
      </c>
      <c r="AL9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Authority",0,hosp_count(20,B95,C95,D95,$C$1,G95,1,F95,F95,SIMDRateRatios_hosp,SIMDrateratios,RateRatios!$B$3)*10))))))</f>
        <v>80227.148566725489</v>
      </c>
      <c r="AM9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Authority",0,hosp_count(20,B95,C95,D95,$C$1,G95+H95,1,F95,F95,SIMDRateRatios_hosp,SIMDrateratios,RateRatios!$B$3)*10))))))</f>
        <v>79723.233792524261</v>
      </c>
      <c r="AN95" s="92">
        <f t="shared" si="116"/>
        <v>503.91477420122828</v>
      </c>
    </row>
    <row r="96" spans="1:63" x14ac:dyDescent="0.2">
      <c r="A96" s="83" t="s">
        <v>119</v>
      </c>
      <c r="B96" s="71">
        <v>42.5</v>
      </c>
      <c r="C96" s="76" t="s">
        <v>3</v>
      </c>
      <c r="D96" s="76">
        <v>1</v>
      </c>
      <c r="E96" s="84">
        <v>1</v>
      </c>
      <c r="F96" s="73">
        <f>HLOOKUP('III Tool Overview'!$H$6,LookUpData_Pop!$B$1:$AV$269,LookUpData_Pop!BB96,FALSE)/50</f>
        <v>1628.68</v>
      </c>
      <c r="G96" s="59">
        <f>'III Tool Overview'!$H$9/110</f>
        <v>0</v>
      </c>
      <c r="H96" s="92">
        <f t="shared" si="108"/>
        <v>1628.68</v>
      </c>
      <c r="I9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Authority",0,new_ci(2,B96,C96,D96,$C$1,G96,1,F96,F96,SIMDrateratios,RateRatios!$B$3)*10))))))</f>
        <v>47.351456379812902</v>
      </c>
      <c r="J9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Authority",0,new_ci(2,B96,C96,D96,$C$1,G96+H96,1,H96,H96,SIMDrateratios,RateRatios!$B$3)*10))))))</f>
        <v>46.953740709615495</v>
      </c>
      <c r="K9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Authority",0,new_ci(5,B96,C96,D96,$C$1,G96,1,F96,F96,SIMDrateratios,RateRatios!$B$3)*1000))))))</f>
        <v>20928.106037568887</v>
      </c>
      <c r="L96"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Authority",0,new_ci(5,B96,C96,D96,$C$1,H96,1,F96,F96,SIMDrateratios,RateRatios!$B$3)*1000))))))</f>
        <v>20753.198473080483</v>
      </c>
      <c r="M9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Authority",0,new_ci(10,B96,C96,D96,$C$1,G96,1,F96,F96,SIMDrateratios,RateRatios!$B$3)*10))))))</f>
        <v>558.89383059096497</v>
      </c>
      <c r="N9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Authority",0,new_ci(10,B96,C96,D96,$C$1,G96+H96,1,F96,F96,SIMDrateratios,RateRatios!$B$3)*10))))))</f>
        <v>554.27369167643758</v>
      </c>
      <c r="O9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Authority",0,new_ci(20,B96,C96,D96,$C$1,G96,1,F96,F96,SIMDrateratios,RateRatios!$B$3)*10))))))</f>
        <v>1684.3684409642647</v>
      </c>
      <c r="P9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Authority",0,new_ci(20,B96,C96,D96,$C$1,G96+H96,1,F96,F96,SIMDrateratios,RateRatios!$B$3)*10))))))</f>
        <v>1670.9537095021469</v>
      </c>
      <c r="Q9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Authority",0,new_yll(2,B96,C96,D96,$C$1,G96,1,F96,F96,SIMDrateratios,RateRatios!$B$3)*10))))))</f>
        <v>2699.0330136493358</v>
      </c>
      <c r="R9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Authority",0,new_yll(2,B96,C96,D96,$C$1,G96+H96,1,F96,F96,SIMDrateratios,RateRatios!$B$3)*10))))))</f>
        <v>2676.3632204480832</v>
      </c>
      <c r="S96" s="92">
        <f t="shared" si="109"/>
        <v>22.66979320125256</v>
      </c>
      <c r="T9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Authority",0,new_yll(5,B96,C96,D96,$C$1,G96,1,F96,F96,SIMDrateratios,RateRatios!$B$3)*1000))))))</f>
        <v>1159819.2665287363</v>
      </c>
      <c r="U9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Authority",0,new_yll(5,B96,C96,D96,$C$1,G96+H96,1,F96,F96,SIMDrateratios,RateRatios!$B$3)*1000))))))</f>
        <v>1150125.32261546</v>
      </c>
      <c r="V96" s="92">
        <f t="shared" si="110"/>
        <v>9693.9439132763073</v>
      </c>
      <c r="W9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Authority",0,new_yll(10,B96,C96,D96,$C$1,G96,1,F96,F96,SIMDrateratios,RateRatios!$B$3)*10))))))</f>
        <v>29384.096042809018</v>
      </c>
      <c r="X9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Authority",0,new_yll(10,B96,C96,D96,$C$1,G96+H96,1,F96,F96,SIMDrateratios,RateRatios!$B$3)*10))))))</f>
        <v>29141.071023420802</v>
      </c>
      <c r="Y96" s="92">
        <f t="shared" si="111"/>
        <v>243.02501938821661</v>
      </c>
      <c r="Z9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Authority",0,new_yll(20,B96,C96,D96,$C$1,G96,1,F96,F96,SIMDrateratios,RateRatios!$B$3)*10))))))</f>
        <v>77784.181507058835</v>
      </c>
      <c r="AA9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Authority",0,new_yll(20,B96,C96,D96,$C$1,G96+H96,1,F96,F96,SIMDrateratios,RateRatios!$B$3)*10))))))</f>
        <v>77162.385278077607</v>
      </c>
      <c r="AB96" s="92">
        <f t="shared" si="112"/>
        <v>621.79622898122761</v>
      </c>
      <c r="AC9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Authority",0,hosp_count(2,B96,C96,D96,$C$1,G96,1,F96,F96,SIMDRateRatios_hosp,SIMDrateratios,RateRatios!$B$3)*10))))))</f>
        <v>4199.4319285606289</v>
      </c>
      <c r="AD9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Authority",0,hosp_count(2,B96,C96,D96,$C$1,G96+H96,1,F96,F96,SIMDRateRatios_hosp,SIMDrateratios,RateRatios!$B$3)*10))))))</f>
        <v>4171.9453567637001</v>
      </c>
      <c r="AE96" s="92">
        <f t="shared" si="113"/>
        <v>27.486571796928729</v>
      </c>
      <c r="AF9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Authority",0,hosp_count(5,B96,C96,D96,$C$1,G96,1,F96,F96,SIMDRateRatios_hosp,SIMDrateratios,RateRatios!$B$3)*1000))))))</f>
        <v>1739935.2492042512</v>
      </c>
      <c r="AG9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Authority",0,hosp_count(5,B96,C96,D96,$C$1,G96+H96,1,F96,F96,SIMDRateRatios_hosp,SIMDrateratios,RateRatios!$B$3)*1000))))))</f>
        <v>1728614.6820385698</v>
      </c>
      <c r="AH96" s="92">
        <f t="shared" si="114"/>
        <v>11320.567165681394</v>
      </c>
      <c r="AI9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Authority",0,hosp_count(10,B96,C96,D96,$C$1,G96,1,F96,F96,SIMDRateRatios_hosp,SIMDrateratios,RateRatios!$B$3)*10))))))</f>
        <v>41481.260260072297</v>
      </c>
      <c r="AJ9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Authority",0,hosp_count(10,B96,C96,D96,$C$1,G96+H96,1,F96,F96,SIMDRateRatios_hosp,SIMDrateratios,RateRatios!$B$3)*10))))))</f>
        <v>41214.721438653178</v>
      </c>
      <c r="AK96" s="92">
        <f t="shared" si="115"/>
        <v>266.5388214191189</v>
      </c>
      <c r="AL9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Authority",0,hosp_count(20,B96,C96,D96,$C$1,G96,1,F96,F96,SIMDRateRatios_hosp,SIMDrateratios,RateRatios!$B$3)*10))))))</f>
        <v>97726.126640835108</v>
      </c>
      <c r="AM9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Authority",0,hosp_count(20,B96,C96,D96,$C$1,G96+H96,1,F96,F96,SIMDRateRatios_hosp,SIMDrateratios,RateRatios!$B$3)*10))))))</f>
        <v>97122.159117760239</v>
      </c>
      <c r="AN96" s="92">
        <f t="shared" si="116"/>
        <v>603.96752307486895</v>
      </c>
    </row>
    <row r="97" spans="1:63" x14ac:dyDescent="0.2">
      <c r="A97" s="83" t="s">
        <v>120</v>
      </c>
      <c r="B97" s="71">
        <v>47.5</v>
      </c>
      <c r="C97" s="76" t="s">
        <v>3</v>
      </c>
      <c r="D97" s="76">
        <v>1</v>
      </c>
      <c r="E97" s="84">
        <v>1</v>
      </c>
      <c r="F97" s="73">
        <f>HLOOKUP('III Tool Overview'!$H$6,LookUpData_Pop!$B$1:$AV$269,LookUpData_Pop!BB97,FALSE)/50</f>
        <v>1603.32</v>
      </c>
      <c r="G97" s="59">
        <f>'III Tool Overview'!$H$9/110</f>
        <v>0</v>
      </c>
      <c r="H97" s="92">
        <f t="shared" si="108"/>
        <v>1603.32</v>
      </c>
      <c r="I9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Authority",0,new_ci(2,B97,C97,D97,$C$1,G97,1,F97,F97,SIMDrateratios,RateRatios!$B$3)*10))))))</f>
        <v>76.137864773475059</v>
      </c>
      <c r="J9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Authority",0,new_ci(2,B97,C97,D97,$C$1,G97+H97,1,H97,H97,SIMDrateratios,RateRatios!$B$3)*10))))))</f>
        <v>75.499204693247719</v>
      </c>
      <c r="K9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Authority",0,new_ci(5,B97,C97,D97,$C$1,G97,1,F97,F97,SIMDrateratios,RateRatios!$B$3)*1000))))))</f>
        <v>33544.438245301397</v>
      </c>
      <c r="L97"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Authority",0,new_ci(5,B97,C97,D97,$C$1,H97,1,F97,F97,SIMDrateratios,RateRatios!$B$3)*1000))))))</f>
        <v>33265.341896510567</v>
      </c>
      <c r="M9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Authority",0,new_ci(10,B97,C97,D97,$C$1,G97,1,F97,F97,SIMDrateratios,RateRatios!$B$3)*10))))))</f>
        <v>889.65338125411677</v>
      </c>
      <c r="N9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Authority",0,new_ci(10,B97,C97,D97,$C$1,G97+H97,1,F97,F97,SIMDrateratios,RateRatios!$B$3)*10))))))</f>
        <v>882.38288185051852</v>
      </c>
      <c r="O9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Authority",0,new_ci(20,B97,C97,D97,$C$1,G97,1,F97,F97,SIMDrateratios,RateRatios!$B$3)*10))))))</f>
        <v>2620.6942035690618</v>
      </c>
      <c r="P9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Authority",0,new_ci(20,B97,C97,D97,$C$1,G97+H97,1,F97,F97,SIMDrateratios,RateRatios!$B$3)*10))))))</f>
        <v>2600.5520755845027</v>
      </c>
      <c r="Q9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Authority",0,new_yll(2,B97,C97,D97,$C$1,G97,1,F97,F97,SIMDrateratios,RateRatios!$B$3)*10))))))</f>
        <v>3883.0311034472284</v>
      </c>
      <c r="R9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Authority",0,new_yll(2,B97,C97,D97,$C$1,G97+H97,1,F97,F97,SIMDrateratios,RateRatios!$B$3)*10))))))</f>
        <v>3850.459439355634</v>
      </c>
      <c r="S97" s="92">
        <f t="shared" si="109"/>
        <v>32.571664091594357</v>
      </c>
      <c r="T9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Authority",0,new_yll(5,B97,C97,D97,$C$1,G97,1,F97,F97,SIMDrateratios,RateRatios!$B$3)*1000))))))</f>
        <v>1657825.7297488691</v>
      </c>
      <c r="U9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Authority",0,new_yll(5,B97,C97,D97,$C$1,G97+H97,1,F97,F97,SIMDrateratios,RateRatios!$B$3)*1000))))))</f>
        <v>1644030.449394579</v>
      </c>
      <c r="V97" s="92">
        <f t="shared" si="110"/>
        <v>13795.280354290036</v>
      </c>
      <c r="W9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Authority",0,new_yll(10,B97,C97,D97,$C$1,G97,1,F97,F97,SIMDrateratios,RateRatios!$B$3)*10))))))</f>
        <v>41450.44342775808</v>
      </c>
      <c r="X9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Authority",0,new_yll(10,B97,C97,D97,$C$1,G97+H97,1,F97,F97,SIMDrateratios,RateRatios!$B$3)*10))))))</f>
        <v>41111.388628832268</v>
      </c>
      <c r="Y97" s="92">
        <f t="shared" si="111"/>
        <v>339.05479892581207</v>
      </c>
      <c r="Z9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Authority",0,new_yll(20,B97,C97,D97,$C$1,G97,1,F97,F97,SIMDrateratios,RateRatios!$B$3)*10))))))</f>
        <v>105572.53314456176</v>
      </c>
      <c r="AA9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Authority",0,new_yll(20,B97,C97,D97,$C$1,G97+H97,1,F97,F97,SIMDrateratios,RateRatios!$B$3)*10))))))</f>
        <v>104755.25387013634</v>
      </c>
      <c r="AB97" s="92">
        <f t="shared" si="112"/>
        <v>817.27927442542568</v>
      </c>
      <c r="AC9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Authority",0,hosp_count(2,B97,C97,D97,$C$1,G97,1,F97,F97,SIMDRateRatios_hosp,SIMDrateratios,RateRatios!$B$3)*10))))))</f>
        <v>4792.8770345516805</v>
      </c>
      <c r="AD9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Authority",0,hosp_count(2,B97,C97,D97,$C$1,G97+H97,1,F97,F97,SIMDRateRatios_hosp,SIMDrateratios,RateRatios!$B$3)*10))))))</f>
        <v>4761.5186046879153</v>
      </c>
      <c r="AE97" s="92">
        <f t="shared" si="113"/>
        <v>31.358429863765195</v>
      </c>
      <c r="AF9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Authority",0,hosp_count(5,B97,C97,D97,$C$1,G97,1,F97,F97,SIMDRateRatios_hosp,SIMDrateratios,RateRatios!$B$3)*1000))))))</f>
        <v>1979946.1166558515</v>
      </c>
      <c r="AG9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Authority",0,hosp_count(5,B97,C97,D97,$C$1,G97+H97,1,F97,F97,SIMDRateRatios_hosp,SIMDrateratios,RateRatios!$B$3)*1000))))))</f>
        <v>1967117.8514632981</v>
      </c>
      <c r="AH97" s="92">
        <f t="shared" si="114"/>
        <v>12828.265192553401</v>
      </c>
      <c r="AI9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Authority",0,hosp_count(10,B97,C97,D97,$C$1,G97,1,F97,F97,SIMDRateRatios_hosp,SIMDrateratios,RateRatios!$B$3)*10))))))</f>
        <v>46915.23445923494</v>
      </c>
      <c r="AJ9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Authority",0,hosp_count(10,B97,C97,D97,$C$1,G97+H97,1,F97,F97,SIMDRateRatios_hosp,SIMDrateratios,RateRatios!$B$3)*10))))))</f>
        <v>46617.427698694213</v>
      </c>
      <c r="AK97" s="92">
        <f t="shared" si="115"/>
        <v>297.80676054072683</v>
      </c>
      <c r="AL9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Authority",0,hosp_count(20,B97,C97,D97,$C$1,G97,1,F97,F97,SIMDRateRatios_hosp,SIMDrateratios,RateRatios!$B$3)*10))))))</f>
        <v>108505.85825698682</v>
      </c>
      <c r="AM97"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Authority",0,hosp_count(20,B97,C97,D97,$C$1,G97+H97,1,F97,F97,SIMDRateRatios_hosp,SIMDrateratios,RateRatios!$B$3)*10))))))</f>
        <v>107859.82532224318</v>
      </c>
      <c r="AN97" s="92">
        <f t="shared" si="116"/>
        <v>646.03293474363454</v>
      </c>
    </row>
    <row r="98" spans="1:63" x14ac:dyDescent="0.2">
      <c r="A98" s="83" t="s">
        <v>121</v>
      </c>
      <c r="B98" s="71">
        <v>52.5</v>
      </c>
      <c r="C98" s="76" t="s">
        <v>3</v>
      </c>
      <c r="D98" s="76">
        <v>1</v>
      </c>
      <c r="E98" s="84">
        <v>1</v>
      </c>
      <c r="F98" s="73">
        <f>HLOOKUP('III Tool Overview'!$H$6,LookUpData_Pop!$B$1:$AV$269,LookUpData_Pop!BB98,FALSE)/50</f>
        <v>1366.8</v>
      </c>
      <c r="G98" s="59">
        <f>'III Tool Overview'!$H$9/110</f>
        <v>0</v>
      </c>
      <c r="H98" s="92">
        <f t="shared" si="108"/>
        <v>1366.8</v>
      </c>
      <c r="I9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Authority",0,new_ci(2,B98,C98,D98,$C$1,G98,1,F98,F98,SIMDrateratios,RateRatios!$B$3)*10))))))</f>
        <v>89.992786135644778</v>
      </c>
      <c r="J9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Authority",0,new_ci(2,B98,C98,D98,$C$1,G98+H98,1,H98,H98,SIMDrateratios,RateRatios!$B$3)*10))))))</f>
        <v>89.238338384408394</v>
      </c>
      <c r="K9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Authority",0,new_ci(5,B98,C98,D98,$C$1,G98,1,F98,F98,SIMDrateratios,RateRatios!$B$3)*1000))))))</f>
        <v>39523.465339672242</v>
      </c>
      <c r="L98"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Authority",0,new_ci(5,B98,C98,D98,$C$1,H98,1,F98,F98,SIMDrateratios,RateRatios!$B$3)*1000))))))</f>
        <v>39195.848732299208</v>
      </c>
      <c r="M9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Authority",0,new_ci(10,B98,C98,D98,$C$1,G98,1,F98,F98,SIMDrateratios,RateRatios!$B$3)*10))))))</f>
        <v>1041.06002081664</v>
      </c>
      <c r="N9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Authority",0,new_ci(10,B98,C98,D98,$C$1,G98+H98,1,F98,F98,SIMDrateratios,RateRatios!$B$3)*10))))))</f>
        <v>1032.6431992941161</v>
      </c>
      <c r="O9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Authority",0,new_ci(20,B98,C98,D98,$C$1,G98,1,F98,F98,SIMDrateratios,RateRatios!$B$3)*10))))))</f>
        <v>2998.6679702713268</v>
      </c>
      <c r="P9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Authority",0,new_ci(20,B98,C98,D98,$C$1,G98+H98,1,F98,F98,SIMDrateratios,RateRatios!$B$3)*10))))))</f>
        <v>2976.4178680037589</v>
      </c>
      <c r="Q9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Authority",0,new_yll(2,B98,C98,D98,$C$1,G98,1,F98,F98,SIMDrateratios,RateRatios!$B$3)*10))))))</f>
        <v>4229.6609483753045</v>
      </c>
      <c r="R9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Authority",0,new_yll(2,B98,C98,D98,$C$1,G98+H98,1,F98,F98,SIMDrateratios,RateRatios!$B$3)*10))))))</f>
        <v>4194.2019040671939</v>
      </c>
      <c r="S98" s="92">
        <f t="shared" si="109"/>
        <v>35.459044308110606</v>
      </c>
      <c r="T9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Authority",0,new_yll(5,B98,C98,D98,$C$1,G98,1,F98,F98,SIMDrateratios,RateRatios!$B$3)*1000))))))</f>
        <v>1795327.0044876554</v>
      </c>
      <c r="U9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Authority",0,new_yll(5,B98,C98,D98,$C$1,G98+H98,1,F98,F98,SIMDrateratios,RateRatios!$B$3)*1000))))))</f>
        <v>1780442.2240663192</v>
      </c>
      <c r="V98" s="92">
        <f t="shared" si="110"/>
        <v>14884.780421336181</v>
      </c>
      <c r="W9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Authority",0,new_yll(10,B98,C98,D98,$C$1,G98,1,F98,F98,SIMDrateratios,RateRatios!$B$3)*10))))))</f>
        <v>44357.366114239638</v>
      </c>
      <c r="X9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Authority",0,new_yll(10,B98,C98,D98,$C$1,G98+H98,1,F98,F98,SIMDrateratios,RateRatios!$B$3)*10))))))</f>
        <v>43998.239274206106</v>
      </c>
      <c r="Y98" s="92">
        <f t="shared" si="111"/>
        <v>359.12684003353206</v>
      </c>
      <c r="Z9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Authority",0,new_yll(20,B98,C98,D98,$C$1,G98,1,F98,F98,SIMDrateratios,RateRatios!$B$3)*10))))))</f>
        <v>109116.64778697659</v>
      </c>
      <c r="AA9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Authority",0,new_yll(20,B98,C98,D98,$C$1,G98+H98,1,F98,F98,SIMDrateratios,RateRatios!$B$3)*10))))))</f>
        <v>108297.66232879426</v>
      </c>
      <c r="AB98" s="92">
        <f t="shared" si="112"/>
        <v>818.98545818233106</v>
      </c>
      <c r="AC9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Authority",0,hosp_count(2,B98,C98,D98,$C$1,G98,1,F98,F98,SIMDRateRatios_hosp,SIMDrateratios,RateRatios!$B$3)*10))))))</f>
        <v>4509.1558203501891</v>
      </c>
      <c r="AD9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Authority",0,hosp_count(2,B98,C98,D98,$C$1,G98+H98,1,F98,F98,SIMDRateRatios_hosp,SIMDrateratios,RateRatios!$B$3)*10))))))</f>
        <v>4479.6434904066955</v>
      </c>
      <c r="AE98" s="92">
        <f t="shared" si="113"/>
        <v>29.512329943493569</v>
      </c>
      <c r="AF9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Authority",0,hosp_count(5,B98,C98,D98,$C$1,G98,1,F98,F98,SIMDRateRatios_hosp,SIMDrateratios,RateRatios!$B$3)*1000))))))</f>
        <v>1857251.8743648867</v>
      </c>
      <c r="AG9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Authority",0,hosp_count(5,B98,C98,D98,$C$1,G98+H98,1,F98,F98,SIMDRateRatios_hosp,SIMDrateratios,RateRatios!$B$3)*1000))))))</f>
        <v>1845259.9589550931</v>
      </c>
      <c r="AH98" s="92">
        <f t="shared" si="114"/>
        <v>11991.915409793612</v>
      </c>
      <c r="AI9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Authority",0,hosp_count(10,B98,C98,D98,$C$1,G98,1,F98,F98,SIMDRateRatios_hosp,SIMDrateratios,RateRatios!$B$3)*10))))))</f>
        <v>43741.223208213596</v>
      </c>
      <c r="AJ9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Authority",0,hosp_count(10,B98,C98,D98,$C$1,G98+H98,1,F98,F98,SIMDRateRatios_hosp,SIMDrateratios,RateRatios!$B$3)*10))))))</f>
        <v>43466.727745135911</v>
      </c>
      <c r="AK98" s="92">
        <f t="shared" si="115"/>
        <v>274.49546307768469</v>
      </c>
      <c r="AL9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Authority",0,hosp_count(20,B98,C98,D98,$C$1,G98,1,F98,F98,SIMDRateRatios_hosp,SIMDrateratios,RateRatios!$B$3)*10))))))</f>
        <v>99349.387599352514</v>
      </c>
      <c r="AM98"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Authority",0,hosp_count(20,B98,C98,D98,$C$1,G98+H98,1,F98,F98,SIMDRateRatios_hosp,SIMDrateratios,RateRatios!$B$3)*10))))))</f>
        <v>98779.285504486528</v>
      </c>
      <c r="AN98" s="92">
        <f t="shared" si="116"/>
        <v>570.10209486598615</v>
      </c>
    </row>
    <row r="99" spans="1:63" x14ac:dyDescent="0.2">
      <c r="A99" s="83" t="s">
        <v>122</v>
      </c>
      <c r="B99" s="71">
        <v>57.5</v>
      </c>
      <c r="C99" s="76" t="s">
        <v>3</v>
      </c>
      <c r="D99" s="76">
        <v>1</v>
      </c>
      <c r="E99" s="84">
        <v>1</v>
      </c>
      <c r="F99" s="73">
        <f>HLOOKUP('III Tool Overview'!$H$6,LookUpData_Pop!$B$1:$AV$269,LookUpData_Pop!BB99,FALSE)/50</f>
        <v>1131.1400000000001</v>
      </c>
      <c r="G99" s="59">
        <f>'III Tool Overview'!$H$9/110</f>
        <v>0</v>
      </c>
      <c r="H99" s="92">
        <f t="shared" si="108"/>
        <v>1131.1400000000001</v>
      </c>
      <c r="I9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Authority",0,new_ci(2,B99,C99,D99,$C$1,G99,1,F99,F99,SIMDrateratios,RateRatios!$B$3)*10))))))</f>
        <v>121.50488727502741</v>
      </c>
      <c r="J9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Authority",0,new_ci(2,B99,C99,D99,$C$1,G99+H99,1,H99,H99,SIMDrateratios,RateRatios!$B$3)*10))))))</f>
        <v>120.48865367317399</v>
      </c>
      <c r="K9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Authority",0,new_ci(5,B99,C99,D99,$C$1,G99,1,F99,F99,SIMDrateratios,RateRatios!$B$3)*1000))))))</f>
        <v>52982.353015868801</v>
      </c>
      <c r="L99"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Authority",0,new_ci(5,B99,C99,D99,$C$1,H99,1,F99,F99,SIMDrateratios,RateRatios!$B$3)*1000))))))</f>
        <v>52547.354751561877</v>
      </c>
      <c r="M9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Authority",0,new_ci(10,B99,C99,D99,$C$1,G99,1,F99,F99,SIMDrateratios,RateRatios!$B$3)*10))))))</f>
        <v>1374.1658999191125</v>
      </c>
      <c r="N9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Authority",0,new_ci(10,B99,C99,D99,$C$1,G99+H99,1,F99,F99,SIMDrateratios,RateRatios!$B$3)*10))))))</f>
        <v>1363.3372545733064</v>
      </c>
      <c r="O9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Authority",0,new_ci(20,B99,C99,D99,$C$1,G99,1,F99,F99,SIMDrateratios,RateRatios!$B$3)*10))))))</f>
        <v>3766.4431782510906</v>
      </c>
      <c r="P9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Authority",0,new_ci(20,B99,C99,D99,$C$1,G99+H99,1,F99,F99,SIMDrateratios,RateRatios!$B$3)*10))))))</f>
        <v>3740.7092804855702</v>
      </c>
      <c r="Q9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Authority",0,new_yll(2,B99,C99,D99,$C$1,G99,1,F99,F99,SIMDrateratios,RateRatios!$B$3)*10))))))</f>
        <v>4981.700378276124</v>
      </c>
      <c r="R9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Authority",0,new_yll(2,B99,C99,D99,$C$1,G99+H99,1,F99,F99,SIMDrateratios,RateRatios!$B$3)*10))))))</f>
        <v>4940.0348006001341</v>
      </c>
      <c r="S99" s="92">
        <f t="shared" si="109"/>
        <v>41.66557767598988</v>
      </c>
      <c r="T9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Authority",0,new_yll(5,B99,C99,D99,$C$1,G99,1,F99,F99,SIMDrateratios,RateRatios!$B$3)*1000))))))</f>
        <v>2089101.5088918856</v>
      </c>
      <c r="U9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Authority",0,new_yll(5,B99,C99,D99,$C$1,G99+H99,1,F99,F99,SIMDrateratios,RateRatios!$B$3)*1000))))))</f>
        <v>2071942.8598841168</v>
      </c>
      <c r="V99" s="92">
        <f t="shared" si="110"/>
        <v>17158.649007768836</v>
      </c>
      <c r="W9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Authority",0,new_yll(10,B99,C99,D99,$C$1,G99,1,F99,F99,SIMDrateratios,RateRatios!$B$3)*10))))))</f>
        <v>50355.935132955055</v>
      </c>
      <c r="X9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Authority",0,new_yll(10,B99,C99,D99,$C$1,G99+H99,1,F99,F99,SIMDrateratios,RateRatios!$B$3)*10))))))</f>
        <v>49958.034487678226</v>
      </c>
      <c r="Y99" s="92">
        <f t="shared" si="111"/>
        <v>397.90064527682989</v>
      </c>
      <c r="Z9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Authority",0,new_yll(20,B99,C99,D99,$C$1,G99,1,F99,F99,SIMDrateratios,RateRatios!$B$3)*10))))))</f>
        <v>115349.11524832377</v>
      </c>
      <c r="AA9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Authority",0,new_yll(20,B99,C99,D99,$C$1,G99+H99,1,F99,F99,SIMDrateratios,RateRatios!$B$3)*10))))))</f>
        <v>114541.78687316124</v>
      </c>
      <c r="AB99" s="92">
        <f t="shared" si="112"/>
        <v>807.32837516252766</v>
      </c>
      <c r="AC9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Authority",0,hosp_count(2,B99,C99,D99,$C$1,G99,1,F99,F99,SIMDRateRatios_hosp,SIMDrateratios,RateRatios!$B$3)*10))))))</f>
        <v>4326.4125314339508</v>
      </c>
      <c r="AD9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Authority",0,hosp_count(2,B99,C99,D99,$C$1,G99+H99,1,F99,F99,SIMDRateRatios_hosp,SIMDrateratios,RateRatios!$B$3)*10))))))</f>
        <v>4298.1038994687187</v>
      </c>
      <c r="AE99" s="92">
        <f t="shared" si="113"/>
        <v>28.308631965232053</v>
      </c>
      <c r="AF9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Authority",0,hosp_count(5,B99,C99,D99,$C$1,G99,1,F99,F99,SIMDRateRatios_hosp,SIMDrateratios,RateRatios!$B$3)*1000))))))</f>
        <v>1770107.8331053902</v>
      </c>
      <c r="AG9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Authority",0,hosp_count(5,B99,C99,D99,$C$1,G99+H99,1,F99,F99,SIMDRateRatios_hosp,SIMDrateratios,RateRatios!$B$3)*1000))))))</f>
        <v>1758779.7857598183</v>
      </c>
      <c r="AH99" s="92">
        <f t="shared" si="114"/>
        <v>11328.047345571918</v>
      </c>
      <c r="AI9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Authority",0,hosp_count(10,B99,C99,D99,$C$1,G99,1,F99,F99,SIMDRateRatios_hosp,SIMDrateratios,RateRatios!$B$3)*10))))))</f>
        <v>41121.923110775453</v>
      </c>
      <c r="AJ9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Authority",0,hosp_count(10,B99,C99,D99,$C$1,G99+H99,1,F99,F99,SIMDRateRatios_hosp,SIMDrateratios,RateRatios!$B$3)*10))))))</f>
        <v>40870.800499646677</v>
      </c>
      <c r="AK99" s="92">
        <f t="shared" si="115"/>
        <v>251.12261112877604</v>
      </c>
      <c r="AL9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Authority",0,hosp_count(20,B99,C99,D99,$C$1,G99,1,F99,F99,SIMDRateRatios_hosp,SIMDrateratios,RateRatios!$B$3)*10))))))</f>
        <v>89743.789127474753</v>
      </c>
      <c r="AM99"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Authority",0,hosp_count(20,B99,C99,D99,$C$1,G99+H99,1,F99,F99,SIMDRateRatios_hosp,SIMDrateratios,RateRatios!$B$3)*10))))))</f>
        <v>89271.326709140703</v>
      </c>
      <c r="AN99" s="92">
        <f t="shared" si="116"/>
        <v>472.46241833404929</v>
      </c>
    </row>
    <row r="100" spans="1:63" x14ac:dyDescent="0.2">
      <c r="A100" s="83" t="s">
        <v>123</v>
      </c>
      <c r="B100" s="71">
        <v>62.5</v>
      </c>
      <c r="C100" s="76" t="s">
        <v>3</v>
      </c>
      <c r="D100" s="76">
        <v>1</v>
      </c>
      <c r="E100" s="84">
        <v>1</v>
      </c>
      <c r="F100" s="73">
        <f>HLOOKUP('III Tool Overview'!$H$6,LookUpData_Pop!$B$1:$AV$269,LookUpData_Pop!BB100,FALSE)/50</f>
        <v>1081.44</v>
      </c>
      <c r="G100" s="59">
        <f>'III Tool Overview'!$H$9/110</f>
        <v>0</v>
      </c>
      <c r="H100" s="92">
        <f t="shared" si="108"/>
        <v>1081.44</v>
      </c>
      <c r="I10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Authority",0,new_ci(2,B100,C100,D100,$C$1,G100,1,F100,F100,SIMDrateratios,RateRatios!$B$3)*10))))))</f>
        <v>160.87739992521247</v>
      </c>
      <c r="J10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Authority",0,new_ci(2,B100,C100,D100,$C$1,G100+H100,1,H100,H100,SIMDrateratios,RateRatios!$B$3)*10))))))</f>
        <v>159.53504262096357</v>
      </c>
      <c r="K10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Authority",0,new_ci(5,B100,C100,D100,$C$1,G100,1,F100,F100,SIMDrateratios,RateRatios!$B$3)*1000))))))</f>
        <v>69652.863104525139</v>
      </c>
      <c r="L100"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Authority",0,new_ci(5,B100,C100,D100,$C$1,H100,1,F100,F100,SIMDrateratios,RateRatios!$B$3)*1000))))))</f>
        <v>69086.456771686222</v>
      </c>
      <c r="M10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Authority",0,new_ci(10,B100,C100,D100,$C$1,G100,1,F100,F100,SIMDrateratios,RateRatios!$B$3)*10))))))</f>
        <v>1779.1896699577412</v>
      </c>
      <c r="N10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Authority",0,new_ci(10,B100,C100,D100,$C$1,G100+H100,1,F100,F100,SIMDrateratios,RateRatios!$B$3)*10))))))</f>
        <v>1765.5269132977648</v>
      </c>
      <c r="O10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Authority",0,new_ci(20,B100,C100,D100,$C$1,G100,1,F100,F100,SIMDrateratios,RateRatios!$B$3)*10))))))</f>
        <v>4649.2048605564451</v>
      </c>
      <c r="P10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Authority",0,new_ci(20,B100,C100,D100,$C$1,G100+H100,1,F100,F100,SIMDrateratios,RateRatios!$B$3)*10))))))</f>
        <v>4620.0116201224046</v>
      </c>
      <c r="Q10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Authority",0,new_yll(2,B100,C100,D100,$C$1,G100,1,F100,F100,SIMDrateratios,RateRatios!$B$3)*10))))))</f>
        <v>5952.4637972328619</v>
      </c>
      <c r="R10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Authority",0,new_yll(2,B100,C100,D100,$C$1,G100+H100,1,F100,F100,SIMDrateratios,RateRatios!$B$3)*10))))))</f>
        <v>5902.796576975652</v>
      </c>
      <c r="S100" s="92">
        <f t="shared" si="109"/>
        <v>49.66722025720992</v>
      </c>
      <c r="T10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Authority",0,new_yll(5,B100,C100,D100,$C$1,G100,1,F100,F100,SIMDrateratios,RateRatios!$B$3)*1000))))))</f>
        <v>2468214.50317665</v>
      </c>
      <c r="U10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Authority",0,new_yll(5,B100,C100,D100,$C$1,G100+H100,1,F100,F100,SIMDrateratios,RateRatios!$B$3)*1000))))))</f>
        <v>2448131.3102437793</v>
      </c>
      <c r="V100" s="92">
        <f t="shared" si="110"/>
        <v>20083.192932870705</v>
      </c>
      <c r="W10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Authority",0,new_yll(10,B100,C100,D100,$C$1,G100,1,F100,F100,SIMDrateratios,RateRatios!$B$3)*10))))))</f>
        <v>58146.647784360859</v>
      </c>
      <c r="X10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Authority",0,new_yll(10,B100,C100,D100,$C$1,G100+H100,1,F100,F100,SIMDrateratios,RateRatios!$B$3)*10))))))</f>
        <v>57698.172757708962</v>
      </c>
      <c r="Y100" s="92">
        <f t="shared" si="111"/>
        <v>448.47502665189677</v>
      </c>
      <c r="Z10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Authority",0,new_yll(20,B100,C100,D100,$C$1,G100,1,F100,F100,SIMDrateratios,RateRatios!$B$3)*10))))))</f>
        <v>124888.40185169986</v>
      </c>
      <c r="AA10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Authority",0,new_yll(20,B100,C100,D100,$C$1,G100+H100,1,F100,F100,SIMDrateratios,RateRatios!$B$3)*10))))))</f>
        <v>124071.30700976867</v>
      </c>
      <c r="AB100" s="92">
        <f t="shared" si="112"/>
        <v>817.09484193118988</v>
      </c>
      <c r="AC10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Authority",0,hosp_count(2,B100,C100,D100,$C$1,G100,1,F100,F100,SIMDRateRatios_hosp,SIMDrateratios,RateRatios!$B$3)*10))))))</f>
        <v>4564.8676739799057</v>
      </c>
      <c r="AD10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Authority",0,hosp_count(2,B100,C100,D100,$C$1,G100+H100,1,F100,F100,SIMDRateRatios_hosp,SIMDrateratios,RateRatios!$B$3)*10))))))</f>
        <v>4535.0072364089046</v>
      </c>
      <c r="AE100" s="92">
        <f t="shared" si="113"/>
        <v>29.860437571001057</v>
      </c>
      <c r="AF10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Authority",0,hosp_count(5,B100,C100,D100,$C$1,G100,1,F100,F100,SIMDRateRatios_hosp,SIMDrateratios,RateRatios!$B$3)*1000))))))</f>
        <v>1855287.6677848152</v>
      </c>
      <c r="AG10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Authority",0,hosp_count(5,B100,C100,D100,$C$1,G100+H100,1,F100,F100,SIMDRateRatios_hosp,SIMDrateratios,RateRatios!$B$3)*1000))))))</f>
        <v>1843519.7463146765</v>
      </c>
      <c r="AH100" s="92">
        <f t="shared" si="114"/>
        <v>11767.92147013871</v>
      </c>
      <c r="AI10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Authority",0,hosp_count(10,B100,C100,D100,$C$1,G100,1,F100,F100,SIMDRateRatios_hosp,SIMDrateratios,RateRatios!$B$3)*10))))))</f>
        <v>42522.592648910766</v>
      </c>
      <c r="AJ10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Authority",0,hosp_count(10,B100,C100,D100,$C$1,G100+H100,1,F100,F100,SIMDRateRatios_hosp,SIMDrateratios,RateRatios!$B$3)*10))))))</f>
        <v>42269.942760047335</v>
      </c>
      <c r="AK100" s="92">
        <f t="shared" si="115"/>
        <v>252.64988886343053</v>
      </c>
      <c r="AL10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Authority",0,hosp_count(20,B100,C100,D100,$C$1,G100,1,F100,F100,SIMDRateRatios_hosp,SIMDrateratios,RateRatios!$B$3)*10))))))</f>
        <v>89320.401374927897</v>
      </c>
      <c r="AM100"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Authority",0,hosp_count(20,B100,C100,D100,$C$1,G100+H100,1,F100,F100,SIMDRateRatios_hosp,SIMDrateratios,RateRatios!$B$3)*10))))))</f>
        <v>88889.740056956594</v>
      </c>
      <c r="AN100" s="92">
        <f t="shared" si="116"/>
        <v>430.6613179713022</v>
      </c>
    </row>
    <row r="101" spans="1:63" x14ac:dyDescent="0.2">
      <c r="A101" s="83" t="s">
        <v>124</v>
      </c>
      <c r="B101" s="71">
        <v>67.5</v>
      </c>
      <c r="C101" s="76" t="s">
        <v>3</v>
      </c>
      <c r="D101" s="76">
        <v>1</v>
      </c>
      <c r="E101" s="84">
        <v>1</v>
      </c>
      <c r="F101" s="73">
        <f>HLOOKUP('III Tool Overview'!$H$6,LookUpData_Pop!$B$1:$AV$269,LookUpData_Pop!BB101,FALSE)/50</f>
        <v>994.84</v>
      </c>
      <c r="G101" s="59">
        <f>'III Tool Overview'!$H$9/110</f>
        <v>0</v>
      </c>
      <c r="H101" s="92">
        <f t="shared" si="108"/>
        <v>994.84</v>
      </c>
      <c r="I10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Authority",0,new_ci(2,B101,C101,D101,$C$1,G101,1,F101,F101,SIMDrateratios,RateRatios!$B$3)*10))))))</f>
        <v>240.80773563489583</v>
      </c>
      <c r="J10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Authority",0,new_ci(2,B101,C101,D101,$C$1,G101+H101,1,H101,H101,SIMDrateratios,RateRatios!$B$3)*10))))))</f>
        <v>238.80679399198317</v>
      </c>
      <c r="K10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Authority",0,new_ci(5,B101,C101,D101,$C$1,G101,1,F101,F101,SIMDrateratios,RateRatios!$B$3)*1000))))))</f>
        <v>102595.86188072794</v>
      </c>
      <c r="L101"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Authority",0,new_ci(5,B101,C101,D101,$C$1,H101,1,F101,F101,SIMDrateratios,RateRatios!$B$3)*1000))))))</f>
        <v>101778.65791626669</v>
      </c>
      <c r="M10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Authority",0,new_ci(10,B101,C101,D101,$C$1,G101,1,F101,F101,SIMDrateratios,RateRatios!$B$3)*10))))))</f>
        <v>2533.1082702532576</v>
      </c>
      <c r="N10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Authority",0,new_ci(10,B101,C101,D101,$C$1,G101+H101,1,F101,F101,SIMDrateratios,RateRatios!$B$3)*10))))))</f>
        <v>2514.756946660887</v>
      </c>
      <c r="O10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Authority",0,new_ci(20,B101,C101,D101,$C$1,G101,1,F101,F101,SIMDrateratios,RateRatios!$B$3)*10))))))</f>
        <v>5978.7400526179135</v>
      </c>
      <c r="P10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Authority",0,new_ci(20,B101,C101,D101,$C$1,G101+H101,1,F101,F101,SIMDrateratios,RateRatios!$B$3)*10))))))</f>
        <v>5947.9456632491483</v>
      </c>
      <c r="Q10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Authority",0,new_yll(2,B101,C101,D101,$C$1,G101,1,F101,F101,SIMDrateratios,RateRatios!$B$3)*10))))))</f>
        <v>7465.03980468177</v>
      </c>
      <c r="R10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Authority",0,new_yll(2,B101,C101,D101,$C$1,G101+H101,1,F101,F101,SIMDrateratios,RateRatios!$B$3)*10))))))</f>
        <v>7403.0106137514776</v>
      </c>
      <c r="S101" s="92">
        <f t="shared" si="109"/>
        <v>62.029190930292316</v>
      </c>
      <c r="T10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Authority",0,new_yll(5,B101,C101,D101,$C$1,G101,1,F101,F101,SIMDrateratios,RateRatios!$B$3)*1000))))))</f>
        <v>3021357.3603880689</v>
      </c>
      <c r="U10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Authority",0,new_yll(5,B101,C101,D101,$C$1,G101+H101,1,F101,F101,SIMDrateratios,RateRatios!$B$3)*1000))))))</f>
        <v>2997262.3751689824</v>
      </c>
      <c r="V101" s="92">
        <f t="shared" si="110"/>
        <v>24094.98521908652</v>
      </c>
      <c r="W10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Authority",0,new_yll(10,B101,C101,D101,$C$1,G101,1,F101,F101,SIMDrateratios,RateRatios!$B$3)*10))))))</f>
        <v>67799.07218514265</v>
      </c>
      <c r="X10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Authority",0,new_yll(10,B101,C101,D101,$C$1,G101+H101,1,F101,F101,SIMDrateratios,RateRatios!$B$3)*10))))))</f>
        <v>67303.341435198701</v>
      </c>
      <c r="Y101" s="92">
        <f t="shared" si="111"/>
        <v>495.73074994394847</v>
      </c>
      <c r="Z10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Authority",0,new_yll(20,B101,C101,D101,$C$1,G101,1,F101,F101,SIMDrateratios,RateRatios!$B$3)*10))))))</f>
        <v>127931.19155073036</v>
      </c>
      <c r="AA10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Authority",0,new_yll(20,B101,C101,D101,$C$1,G101+H101,1,F101,F101,SIMDrateratios,RateRatios!$B$3)*10))))))</f>
        <v>127203.72280940712</v>
      </c>
      <c r="AB101" s="92">
        <f t="shared" si="112"/>
        <v>727.46874132324592</v>
      </c>
      <c r="AC10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Authority",0,hosp_count(2,B101,C101,D101,$C$1,G101,1,F101,F101,SIMDRateRatios_hosp,SIMDrateratios,RateRatios!$B$3)*10))))))</f>
        <v>4868.5574240291044</v>
      </c>
      <c r="AD10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Authority",0,hosp_count(2,B101,C101,D101,$C$1,G101+H101,1,F101,F101,SIMDRateRatios_hosp,SIMDrateratios,RateRatios!$B$3)*10))))))</f>
        <v>4836.6923560985406</v>
      </c>
      <c r="AE101" s="92">
        <f t="shared" si="113"/>
        <v>31.865067930563782</v>
      </c>
      <c r="AF10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Authority",0,hosp_count(5,B101,C101,D101,$C$1,G101,1,F101,F101,SIMDRateRatios_hosp,SIMDrateratios,RateRatios!$B$3)*1000))))))</f>
        <v>1949219.4117865909</v>
      </c>
      <c r="AG10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Authority",0,hosp_count(5,B101,C101,D101,$C$1,G101+H101,1,F101,F101,SIMDRateRatios_hosp,SIMDrateratios,RateRatios!$B$3)*1000))))))</f>
        <v>1937088.9951987155</v>
      </c>
      <c r="AH101" s="92">
        <f t="shared" si="114"/>
        <v>12130.416587875457</v>
      </c>
      <c r="AI10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Authority",0,hosp_count(10,B101,C101,D101,$C$1,G101,1,F101,F101,SIMDRateRatios_hosp,SIMDrateratios,RateRatios!$B$3)*10))))))</f>
        <v>43352.362053470752</v>
      </c>
      <c r="AJ10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Authority",0,hosp_count(10,B101,C101,D101,$C$1,G101+H101,1,F101,F101,SIMDRateRatios_hosp,SIMDrateratios,RateRatios!$B$3)*10))))))</f>
        <v>43110.241266666089</v>
      </c>
      <c r="AK101" s="92">
        <f t="shared" si="115"/>
        <v>242.1207868046622</v>
      </c>
      <c r="AL10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Authority",0,hosp_count(20,B101,C101,D101,$C$1,G101,1,F101,F101,SIMDRateRatios_hosp,SIMDrateratios,RateRatios!$B$3)*10))))))</f>
        <v>83988.517977434938</v>
      </c>
      <c r="AM101"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Authority",0,hosp_count(20,B101,C101,D101,$C$1,G101+H101,1,F101,F101,SIMDRateRatios_hosp,SIMDrateratios,RateRatios!$B$3)*10))))))</f>
        <v>83658.711794379706</v>
      </c>
      <c r="AN101" s="92">
        <f t="shared" si="116"/>
        <v>329.8061830552324</v>
      </c>
    </row>
    <row r="102" spans="1:63" x14ac:dyDescent="0.2">
      <c r="A102" s="83" t="s">
        <v>125</v>
      </c>
      <c r="B102" s="71">
        <v>72.5</v>
      </c>
      <c r="C102" s="76" t="s">
        <v>3</v>
      </c>
      <c r="D102" s="76">
        <v>1</v>
      </c>
      <c r="E102" s="84">
        <v>1</v>
      </c>
      <c r="F102" s="73">
        <f>HLOOKUP('III Tool Overview'!$H$6,LookUpData_Pop!$B$1:$AV$269,LookUpData_Pop!BB102,FALSE)/50</f>
        <v>996.66</v>
      </c>
      <c r="G102" s="59">
        <f>'III Tool Overview'!$H$9/110</f>
        <v>0</v>
      </c>
      <c r="H102" s="92">
        <f t="shared" si="108"/>
        <v>996.66</v>
      </c>
      <c r="I10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Authority",0,new_ci(2,B102,C102,D102,$C$1,G102,1,F102,F102,SIMDrateratios,RateRatios!$B$3)*10))))))</f>
        <v>333.22196608370677</v>
      </c>
      <c r="J10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Authority",0,new_ci(2,B102,C102,D102,$C$1,G102+H102,1,H102,H102,SIMDrateratios,RateRatios!$B$3)*10))))))</f>
        <v>330.46570828917504</v>
      </c>
      <c r="K10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Authority",0,new_ci(5,B102,C102,D102,$C$1,G102,1,F102,F102,SIMDrateratios,RateRatios!$B$3)*1000))))))</f>
        <v>139726.7388521586</v>
      </c>
      <c r="L102"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Authority",0,new_ci(5,B102,C102,D102,$C$1,H102,1,F102,F102,SIMDrateratios,RateRatios!$B$3)*1000))))))</f>
        <v>138637.12695760265</v>
      </c>
      <c r="M10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Authority",0,new_ci(10,B102,C102,D102,$C$1,G102,1,F102,F102,SIMDrateratios,RateRatios!$B$3)*10))))))</f>
        <v>3337.8633518789311</v>
      </c>
      <c r="N10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Authority",0,new_ci(10,B102,C102,D102,$C$1,G102+H102,1,F102,F102,SIMDrateratios,RateRatios!$B$3)*10))))))</f>
        <v>3315.0820202544119</v>
      </c>
      <c r="O10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Authority",0,new_ci(20,B102,C102,D102,$C$1,G102,1,F102,F102,SIMDrateratios,RateRatios!$B$3)*10))))))</f>
        <v>7181.6316709639987</v>
      </c>
      <c r="P10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Authority",0,new_ci(20,B102,C102,D102,$C$1,G102+H102,1,F102,F102,SIMDrateratios,RateRatios!$B$3)*10))))))</f>
        <v>7151.5991949211093</v>
      </c>
      <c r="Q10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Authority",0,new_yll(2,B102,C102,D102,$C$1,G102,1,F102,F102,SIMDrateratios,RateRatios!$B$3)*10))))))</f>
        <v>8996.9930842600825</v>
      </c>
      <c r="R10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Authority",0,new_yll(2,B102,C102,D102,$C$1,G102+H102,1,F102,F102,SIMDrateratios,RateRatios!$B$3)*10))))))</f>
        <v>8922.5741238077262</v>
      </c>
      <c r="S102" s="92">
        <f t="shared" si="109"/>
        <v>74.418960452356259</v>
      </c>
      <c r="T10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Authority",0,new_yll(5,B102,C102,D102,$C$1,G102,1,F102,F102,SIMDrateratios,RateRatios!$B$3)*1000))))))</f>
        <v>3557760.6486994741</v>
      </c>
      <c r="U10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Authority",0,new_yll(5,B102,C102,D102,$C$1,G102+H102,1,F102,F102,SIMDrateratios,RateRatios!$B$3)*1000))))))</f>
        <v>3529961.7261282648</v>
      </c>
      <c r="V102" s="92">
        <f t="shared" si="110"/>
        <v>27798.922571209259</v>
      </c>
      <c r="W10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Authority",0,new_yll(10,B102,C102,D102,$C$1,G102,1,F102,F102,SIMDrateratios,RateRatios!$B$3)*10))))))</f>
        <v>76265.544981351122</v>
      </c>
      <c r="X10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Authority",0,new_yll(10,B102,C102,D102,$C$1,G102+H102,1,F102,F102,SIMDrateratios,RateRatios!$B$3)*10))))))</f>
        <v>75736.702236933314</v>
      </c>
      <c r="Y102" s="92">
        <f t="shared" si="111"/>
        <v>528.84274441780872</v>
      </c>
      <c r="Z10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Authority",0,new_yll(20,B102,C102,D102,$C$1,G102,1,F102,F102,SIMDrateratios,RateRatios!$B$3)*10))))))</f>
        <v>128719.33272987475</v>
      </c>
      <c r="AA10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Authority",0,new_yll(20,B102,C102,D102,$C$1,G102+H102,1,F102,F102,SIMDrateratios,RateRatios!$B$3)*10))))))</f>
        <v>128069.18493289733</v>
      </c>
      <c r="AB102" s="92">
        <f t="shared" si="112"/>
        <v>650.14779697741324</v>
      </c>
      <c r="AC10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Authority",0,hosp_count(2,B102,C102,D102,$C$1,G102,1,F102,F102,SIMDRateRatios_hosp,SIMDrateratios,RateRatios!$B$3)*10))))))</f>
        <v>5382.8004844811348</v>
      </c>
      <c r="AD10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Authority",0,hosp_count(2,B102,C102,D102,$C$1,G102+H102,1,F102,F102,SIMDRateRatios_hosp,SIMDrateratios,RateRatios!$B$3)*10))))))</f>
        <v>5347.563306305984</v>
      </c>
      <c r="AE102" s="92">
        <f t="shared" si="113"/>
        <v>35.237178175150802</v>
      </c>
      <c r="AF10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Authority",0,hosp_count(5,B102,C102,D102,$C$1,G102,1,F102,F102,SIMDRateRatios_hosp,SIMDrateratios,RateRatios!$B$3)*1000))))))</f>
        <v>2123301.1312522697</v>
      </c>
      <c r="AG10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Authority",0,hosp_count(5,B102,C102,D102,$C$1,G102+H102,1,F102,F102,SIMDRateRatios_hosp,SIMDrateratios,RateRatios!$B$3)*1000))))))</f>
        <v>2110341.9032197753</v>
      </c>
      <c r="AH102" s="92">
        <f t="shared" si="114"/>
        <v>12959.228032494429</v>
      </c>
      <c r="AI10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Authority",0,hosp_count(10,B102,C102,D102,$C$1,G102,1,F102,F102,SIMDRateRatios_hosp,SIMDrateratios,RateRatios!$B$3)*10))))))</f>
        <v>45866.638069992878</v>
      </c>
      <c r="AJ10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Authority",0,hosp_count(10,B102,C102,D102,$C$1,G102+H102,1,F102,F102,SIMDRateRatios_hosp,SIMDrateratios,RateRatios!$B$3)*10))))))</f>
        <v>45626.179031099775</v>
      </c>
      <c r="AK102" s="92">
        <f t="shared" si="115"/>
        <v>240.45903889310284</v>
      </c>
      <c r="AL10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Authority",0,hosp_count(20,B102,C102,D102,$C$1,G102,1,F102,F102,SIMDRateRatios_hosp,SIMDrateratios,RateRatios!$B$3)*10))))))</f>
        <v>82615.728930872137</v>
      </c>
      <c r="AM102"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Authority",0,hosp_count(20,B102,C102,D102,$C$1,G102+H102,1,F102,F102,SIMDRateRatios_hosp,SIMDrateratios,RateRatios!$B$3)*10))))))</f>
        <v>82353.959428245056</v>
      </c>
      <c r="AN102" s="92">
        <f t="shared" si="116"/>
        <v>261.76950262708124</v>
      </c>
    </row>
    <row r="103" spans="1:63" x14ac:dyDescent="0.2">
      <c r="A103" s="83" t="s">
        <v>126</v>
      </c>
      <c r="B103" s="71">
        <v>77.5</v>
      </c>
      <c r="C103" s="76" t="s">
        <v>3</v>
      </c>
      <c r="D103" s="76">
        <v>1</v>
      </c>
      <c r="E103" s="84">
        <v>1</v>
      </c>
      <c r="F103" s="73">
        <f>HLOOKUP('III Tool Overview'!$H$6,LookUpData_Pop!$B$1:$AV$269,LookUpData_Pop!BB103,FALSE)/50</f>
        <v>892.98</v>
      </c>
      <c r="G103" s="59">
        <f>'III Tool Overview'!$H$9/110</f>
        <v>0</v>
      </c>
      <c r="H103" s="92">
        <f t="shared" si="108"/>
        <v>892.98</v>
      </c>
      <c r="I10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Authority",0,new_ci(2,B103,C103,D103,$C$1,G103,1,F103,F103,SIMDrateratios,RateRatios!$B$3)*10))))))</f>
        <v>482.90236671652235</v>
      </c>
      <c r="J10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Authority",0,new_ci(2,B103,C103,D103,$C$1,G103+H103,1,H103,H103,SIMDrateratios,RateRatios!$B$3)*10))))))</f>
        <v>478.952126281223</v>
      </c>
      <c r="K10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Authority",0,new_ci(5,B103,C103,D103,$C$1,G103,1,F103,F103,SIMDrateratios,RateRatios!$B$3)*1000))))))</f>
        <v>195400.01519417463</v>
      </c>
      <c r="L103"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Authority",0,new_ci(5,B103,C103,D103,$C$1,H103,1,F103,F103,SIMDrateratios,RateRatios!$B$3)*1000))))))</f>
        <v>193949.7759338154</v>
      </c>
      <c r="M10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Authority",0,new_ci(10,B103,C103,D103,$C$1,G103,1,F103,F103,SIMDrateratios,RateRatios!$B$3)*10))))))</f>
        <v>4345.435706577854</v>
      </c>
      <c r="N10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Authority",0,new_ci(10,B103,C103,D103,$C$1,G103+H103,1,F103,F103,SIMDrateratios,RateRatios!$B$3)*10))))))</f>
        <v>4319.6578811288746</v>
      </c>
      <c r="O10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Authority",0,new_ci(20,B103,C103,D103,$C$1,G103,1,F103,F103,SIMDrateratios,RateRatios!$B$3)*10))))))</f>
        <v>7819.1716747955998</v>
      </c>
      <c r="P10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Authority",0,new_ci(20,B103,C103,D103,$C$1,G103+H103,1,F103,F103,SIMDrateratios,RateRatios!$B$3)*10))))))</f>
        <v>7799.5305233054805</v>
      </c>
      <c r="Q10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Authority",0,new_yll(2,B103,C103,D103,$C$1,G103,1,F103,F103,SIMDrateratios,RateRatios!$B$3)*10))))))</f>
        <v>10140.949701046971</v>
      </c>
      <c r="R10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Authority",0,new_yll(2,B103,C103,D103,$C$1,G103+H103,1,F103,F103,SIMDrateratios,RateRatios!$B$3)*10))))))</f>
        <v>10057.994651905683</v>
      </c>
      <c r="S103" s="92">
        <f t="shared" si="109"/>
        <v>82.955049141288328</v>
      </c>
      <c r="T10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Authority",0,new_yll(5,B103,C103,D103,$C$1,G103,1,F103,F103,SIMDrateratios,RateRatios!$B$3)*1000))))))</f>
        <v>3808768.9824733892</v>
      </c>
      <c r="U10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Authority",0,new_yll(5,B103,C103,D103,$C$1,G103+H103,1,F103,F103,SIMDrateratios,RateRatios!$B$3)*1000))))))</f>
        <v>3780375.2042647111</v>
      </c>
      <c r="V103" s="92">
        <f t="shared" si="110"/>
        <v>28393.778208678123</v>
      </c>
      <c r="W10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Authority",0,new_yll(10,B103,C103,D103,$C$1,G103,1,F103,F103,SIMDrateratios,RateRatios!$B$3)*10))))))</f>
        <v>74034.699803757729</v>
      </c>
      <c r="X10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Authority",0,new_yll(10,B103,C103,D103,$C$1,G103+H103,1,F103,F103,SIMDrateratios,RateRatios!$B$3)*10))))))</f>
        <v>73577.938844920602</v>
      </c>
      <c r="Y103" s="92">
        <f t="shared" si="111"/>
        <v>456.76095883712696</v>
      </c>
      <c r="Z10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Authority",0,new_yll(20,B103,C103,D103,$C$1,G103,1,F103,F103,SIMDrateratios,RateRatios!$B$3)*10))))))</f>
        <v>102090.93291835321</v>
      </c>
      <c r="AA10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Authority",0,new_yll(20,B103,C103,D103,$C$1,G103+H103,1,F103,F103,SIMDrateratios,RateRatios!$B$3)*10))))))</f>
        <v>101652.132758728</v>
      </c>
      <c r="AB103" s="92">
        <f t="shared" si="112"/>
        <v>438.80015962521429</v>
      </c>
      <c r="AC10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Authority",0,hosp_count(2,B103,C103,D103,$C$1,G103,1,F103,F103,SIMDRateRatios_hosp,SIMDrateratios,RateRatios!$B$3)*10))))))</f>
        <v>5591.4478755057426</v>
      </c>
      <c r="AD10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Authority",0,hosp_count(2,B103,C103,D103,$C$1,G103+H103,1,F103,F103,SIMDRateRatios_hosp,SIMDrateratios,RateRatios!$B$3)*10))))))</f>
        <v>5554.8565015166887</v>
      </c>
      <c r="AE103" s="92">
        <f t="shared" si="113"/>
        <v>36.591373989053864</v>
      </c>
      <c r="AF10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Authority",0,hosp_count(5,B103,C103,D103,$C$1,G103,1,F103,F103,SIMDRateRatios_hosp,SIMDrateratios,RateRatios!$B$3)*1000))))))</f>
        <v>2133367.9355841083</v>
      </c>
      <c r="AG10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Authority",0,hosp_count(5,B103,C103,D103,$C$1,G103+H103,1,F103,F103,SIMDRateRatios_hosp,SIMDrateratios,RateRatios!$B$3)*1000))))))</f>
        <v>2120920.7825808539</v>
      </c>
      <c r="AH103" s="92">
        <f t="shared" si="114"/>
        <v>12447.15300325444</v>
      </c>
      <c r="AI10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Authority",0,hosp_count(10,B103,C103,D103,$C$1,G103,1,F103,F103,SIMDRateRatios_hosp,SIMDrateratios,RateRatios!$B$3)*10))))))</f>
        <v>43264.724188902066</v>
      </c>
      <c r="AJ10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Authority",0,hosp_count(10,B103,C103,D103,$C$1,G103+H103,1,F103,F103,SIMDRateRatios_hosp,SIMDrateratios,RateRatios!$B$3)*10))))))</f>
        <v>43069.175965521565</v>
      </c>
      <c r="AK103" s="92">
        <f t="shared" si="115"/>
        <v>195.54822338050144</v>
      </c>
      <c r="AL10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Authority",0,hosp_count(20,B103,C103,D103,$C$1,G103,1,F103,F103,SIMDRateRatios_hosp,SIMDrateratios,RateRatios!$B$3)*10))))))</f>
        <v>67823.9194153813</v>
      </c>
      <c r="AM103"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Authority",0,hosp_count(20,B103,C103,D103,$C$1,G103+H103,1,F103,F103,SIMDRateRatios_hosp,SIMDrateratios,RateRatios!$B$3)*10))))))</f>
        <v>67696.381451394409</v>
      </c>
      <c r="AN103" s="92">
        <f t="shared" si="116"/>
        <v>127.53796398689155</v>
      </c>
    </row>
    <row r="104" spans="1:63" x14ac:dyDescent="0.2">
      <c r="A104" s="83" t="s">
        <v>127</v>
      </c>
      <c r="B104" s="71">
        <v>82.5</v>
      </c>
      <c r="C104" s="76" t="s">
        <v>3</v>
      </c>
      <c r="D104" s="76">
        <v>1</v>
      </c>
      <c r="E104" s="84">
        <v>1</v>
      </c>
      <c r="F104" s="73">
        <f>HLOOKUP('III Tool Overview'!$H$6,LookUpData_Pop!$B$1:$AV$269,LookUpData_Pop!BB104,FALSE)/50</f>
        <v>618.79999999999995</v>
      </c>
      <c r="G104" s="59">
        <f>'III Tool Overview'!$H$9/110</f>
        <v>0</v>
      </c>
      <c r="H104" s="92">
        <f t="shared" si="108"/>
        <v>618.79999999999995</v>
      </c>
      <c r="I10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Authority",0,new_ci(2,B104,C104,D104,$C$1,G104,1,F104,F104,SIMDrateratios,RateRatios!$B$3)*10))))))</f>
        <v>459.47398695898437</v>
      </c>
      <c r="J10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Authority",0,new_ci(2,B104,C104,D104,$C$1,G104+H104,1,H104,H104,SIMDrateratios,RateRatios!$B$3)*10))))))</f>
        <v>455.75468126904349</v>
      </c>
      <c r="K10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Authority",0,new_ci(5,B104,C104,D104,$C$1,G104,1,F104,F104,SIMDrateratios,RateRatios!$B$3)*1000))))))</f>
        <v>179548.39896445422</v>
      </c>
      <c r="L104"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Authority",0,new_ci(5,B104,C104,D104,$C$1,H104,1,F104,F104,SIMDrateratios,RateRatios!$B$3)*1000))))))</f>
        <v>178280.20038780791</v>
      </c>
      <c r="M10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Authority",0,new_ci(10,B104,C104,D104,$C$1,G104,1,F104,F104,SIMDrateratios,RateRatios!$B$3)*10))))))</f>
        <v>3734.9907338870389</v>
      </c>
      <c r="N10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Authority",0,new_ci(10,B104,C104,D104,$C$1,G104+H104,1,F104,F104,SIMDrateratios,RateRatios!$B$3)*10))))))</f>
        <v>3715.8220479305555</v>
      </c>
      <c r="O10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Authority",0,new_ci(20,B104,C104,D104,$C$1,G104,1,F104,F104,SIMDrateratios,RateRatios!$B$3)*10))))))</f>
        <v>5845.0549261160259</v>
      </c>
      <c r="P10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Authority",0,new_ci(20,B104,C104,D104,$C$1,G104+H104,1,F104,F104,SIMDrateratios,RateRatios!$B$3)*10))))))</f>
        <v>5836.606858981314</v>
      </c>
      <c r="Q10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Authority",0,new_yll(2,B104,C104,D104,$C$1,G104,1,F104,F104,SIMDrateratios,RateRatios!$B$3)*10))))))</f>
        <v>7811.0577783027338</v>
      </c>
      <c r="R10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Authority",0,new_yll(2,B104,C104,D104,$C$1,G104+H104,1,F104,F104,SIMDrateratios,RateRatios!$B$3)*10))))))</f>
        <v>7747.8295815737383</v>
      </c>
      <c r="S104" s="92">
        <f t="shared" si="109"/>
        <v>63.228196728995499</v>
      </c>
      <c r="T10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Authority",0,new_yll(5,B104,C104,D104,$C$1,G104,1,F104,F104,SIMDrateratios,RateRatios!$B$3)*1000))))))</f>
        <v>2786944.8889091355</v>
      </c>
      <c r="U10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Authority",0,new_yll(5,B104,C104,D104,$C$1,G104+H104,1,F104,F104,SIMDrateratios,RateRatios!$B$3)*1000))))))</f>
        <v>2767100.1170835118</v>
      </c>
      <c r="V104" s="92">
        <f t="shared" si="110"/>
        <v>19844.771825623699</v>
      </c>
      <c r="W10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Authority",0,new_yll(10,B104,C104,D104,$C$1,G104,1,F104,F104,SIMDrateratios,RateRatios!$B$3)*10))))))</f>
        <v>49390.213905557932</v>
      </c>
      <c r="X10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Authority",0,new_yll(10,B104,C104,D104,$C$1,G104+H104,1,F104,F104,SIMDrateratios,RateRatios!$B$3)*10))))))</f>
        <v>49116.051704272293</v>
      </c>
      <c r="Y104" s="92">
        <f t="shared" si="111"/>
        <v>274.16220128563873</v>
      </c>
      <c r="Z10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Authority",0,new_yll(20,B104,C104,D104,$C$1,G104,1,F104,F104,SIMDrateratios,RateRatios!$B$3)*10))))))</f>
        <v>58845.459329957703</v>
      </c>
      <c r="AA10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Authority",0,new_yll(20,B104,C104,D104,$C$1,G104+H104,1,F104,F104,SIMDrateratios,RateRatios!$B$3)*10))))))</f>
        <v>58594.46899823087</v>
      </c>
      <c r="AB104" s="92">
        <f t="shared" si="112"/>
        <v>250.99033172683266</v>
      </c>
      <c r="AC10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Authority",0,hosp_count(2,B104,C104,D104,$C$1,G104,1,F104,F104,SIMDRateRatios_hosp,SIMDrateratios,RateRatios!$B$3)*10))))))</f>
        <v>4276.0920917522653</v>
      </c>
      <c r="AD10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Authority",0,hosp_count(2,B104,C104,D104,$C$1,G104+H104,1,F104,F104,SIMDRateRatios_hosp,SIMDrateratios,RateRatios!$B$3)*10))))))</f>
        <v>4248.1002094304113</v>
      </c>
      <c r="AE104" s="92">
        <f t="shared" si="113"/>
        <v>27.991882321854064</v>
      </c>
      <c r="AF10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Authority",0,hosp_count(5,B104,C104,D104,$C$1,G104,1,F104,F104,SIMDRateRatios_hosp,SIMDrateratios,RateRatios!$B$3)*1000))))))</f>
        <v>1579195.9908756097</v>
      </c>
      <c r="AG10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Authority",0,hosp_count(5,B104,C104,D104,$C$1,G104+H104,1,F104,F104,SIMDRateRatios_hosp,SIMDrateratios,RateRatios!$B$3)*1000))))))</f>
        <v>1570383.0636277939</v>
      </c>
      <c r="AH104" s="92">
        <f t="shared" si="114"/>
        <v>8812.9272478157654</v>
      </c>
      <c r="AI10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Authority",0,hosp_count(10,B104,C104,D104,$C$1,G104,1,F104,F104,SIMDRateRatios_hosp,SIMDrateratios,RateRatios!$B$3)*10))))))</f>
        <v>30197.793225405519</v>
      </c>
      <c r="AJ10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Authority",0,hosp_count(10,B104,C104,D104,$C$1,G104+H104,1,F104,F104,SIMDRateRatios_hosp,SIMDrateratios,RateRatios!$B$3)*10))))))</f>
        <v>30080.626641929324</v>
      </c>
      <c r="AK104" s="92">
        <f t="shared" si="115"/>
        <v>117.16658347619523</v>
      </c>
      <c r="AL10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Authority",0,hosp_count(20,B104,C104,D104,$C$1,G104,1,F104,F104,SIMDRateRatios_hosp,SIMDrateratios,RateRatios!$B$3)*10))))))</f>
        <v>42535.23930710883</v>
      </c>
      <c r="AM104"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Authority",0,hosp_count(20,B104,C104,D104,$C$1,G104+H104,1,F104,F104,SIMDRateRatios_hosp,SIMDrateratios,RateRatios!$B$3)*10))))))</f>
        <v>42489.926303683162</v>
      </c>
      <c r="AN104" s="92">
        <f t="shared" si="116"/>
        <v>45.313003425668285</v>
      </c>
    </row>
    <row r="105" spans="1:63" x14ac:dyDescent="0.2">
      <c r="A105" s="89" t="s">
        <v>128</v>
      </c>
      <c r="B105" s="71">
        <v>87.5</v>
      </c>
      <c r="C105" s="76" t="s">
        <v>3</v>
      </c>
      <c r="D105" s="76">
        <v>1</v>
      </c>
      <c r="E105" s="84">
        <v>1</v>
      </c>
      <c r="F105" s="73">
        <f>HLOOKUP('III Tool Overview'!$H$6,LookUpData_Pop!$B$1:$AV$269,LookUpData_Pop!BB105,FALSE)/50</f>
        <v>379.92</v>
      </c>
      <c r="G105" s="59">
        <f>'III Tool Overview'!$H$9/110</f>
        <v>0</v>
      </c>
      <c r="H105" s="92">
        <f t="shared" si="108"/>
        <v>379.92</v>
      </c>
      <c r="I10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Authority",0,new_ci(2,B105,C105,D105,$C$1,G105,1,F105,F105,SIMDrateratios,RateRatios!$B$3)*10))))))</f>
        <v>450.22592949661765</v>
      </c>
      <c r="J10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Authority",0,new_ci(2,B105,C105,D105,$C$1,G105+H105,1,H105,H105,SIMDrateratios,RateRatios!$B$3)*10))))))</f>
        <v>446.67080043659274</v>
      </c>
      <c r="K10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Authority",0,new_ci(5,B105,C105,D105,$C$1,G105,1,F105,F105,SIMDrateratios,RateRatios!$B$3)*1000))))))</f>
        <v>162968.51329154562</v>
      </c>
      <c r="L105"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Authority",0,new_ci(5,B105,C105,D105,$C$1,H105,1,F105,F105,SIMDrateratios,RateRatios!$B$3)*1000))))))</f>
        <v>161943.64216779033</v>
      </c>
      <c r="M10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Authority",0,new_ci(10,B105,C105,D105,$C$1,G105,1,F105,F105,SIMDrateratios,RateRatios!$B$3)*10))))))</f>
        <v>2962.2171018549675</v>
      </c>
      <c r="N10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Authority",0,new_ci(10,B105,C105,D105,$C$1,G105+H105,1,F105,F105,SIMDrateratios,RateRatios!$B$3)*10))))))</f>
        <v>2951.4989607257467</v>
      </c>
      <c r="O10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Authority",0,new_ci(20,B105,C105,D105,$C$1,G105,1,F105,F105,SIMDrateratios,RateRatios!$B$3)*10))))))</f>
        <v>3765.644861895802</v>
      </c>
      <c r="P10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Authority",0,new_ci(20,B105,C105,D105,$C$1,G105+H105,1,F105,F105,SIMDrateratios,RateRatios!$B$3)*10))))))</f>
        <v>3764.2831077822348</v>
      </c>
      <c r="Q10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Authority",0,new_yll(2,B105,C105,D105,$C$1,G105,1,F105,F105,SIMDrateratios,RateRatios!$B$3)*10))))))</f>
        <v>4952.4852244627946</v>
      </c>
      <c r="R10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Authority",0,new_yll(2,B105,C105,D105,$C$1,G105+H105,1,F105,F105,SIMDrateratios,RateRatios!$B$3)*10))))))</f>
        <v>4913.3788048025199</v>
      </c>
      <c r="S105" s="92">
        <f t="shared" si="109"/>
        <v>39.106419660274696</v>
      </c>
      <c r="T10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Authority",0,new_yll(5,B105,C105,D105,$C$1,G105,1,F105,F105,SIMDrateratios,RateRatios!$B$3)*1000))))))</f>
        <v>1562769.5483571857</v>
      </c>
      <c r="U10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Authority",0,new_yll(5,B105,C105,D105,$C$1,G105+H105,1,F105,F105,SIMDrateratios,RateRatios!$B$3)*1000))))))</f>
        <v>1552706.1154328312</v>
      </c>
      <c r="V105" s="92">
        <f t="shared" si="110"/>
        <v>10063.432924354449</v>
      </c>
      <c r="W10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Authority",0,new_yll(10,B105,C105,D105,$C$1,G105,1,F105,F105,SIMDrateratios,RateRatios!$B$3)*10))))))</f>
        <v>22610.645828492008</v>
      </c>
      <c r="X10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Authority",0,new_yll(10,B105,C105,D105,$C$1,G105+H105,1,F105,F105,SIMDrateratios,RateRatios!$B$3)*10))))))</f>
        <v>22503.43882507228</v>
      </c>
      <c r="Y105" s="92">
        <f t="shared" si="111"/>
        <v>107.2070034197277</v>
      </c>
      <c r="Z10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Authority",0,new_yll(20,B105,C105,D105,$C$1,G105,1,F105,F105,SIMDrateratios,RateRatios!$B$3)*10))))))</f>
        <v>22026.362634543399</v>
      </c>
      <c r="AA10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Authority",0,new_yll(20,B105,C105,D105,$C$1,G105+H105,1,F105,F105,SIMDrateratios,RateRatios!$B$3)*10))))))</f>
        <v>21900.062202102908</v>
      </c>
      <c r="AB105" s="92">
        <f t="shared" si="112"/>
        <v>126.30043244049011</v>
      </c>
      <c r="AC10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Authority",0,hosp_count(2,B105,C105,D105,$C$1,G105,1,F105,F105,SIMDRateRatios_hosp,SIMDrateratios,RateRatios!$B$3)*10))))))</f>
        <v>3043.7585301075242</v>
      </c>
      <c r="AD10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Authority",0,hosp_count(2,B105,C105,D105,$C$1,G105+H105,1,F105,F105,SIMDRateRatios_hosp,SIMDrateratios,RateRatios!$B$3)*10))))))</f>
        <v>3023.8359149593357</v>
      </c>
      <c r="AE105" s="92">
        <f t="shared" si="113"/>
        <v>19.92261514818847</v>
      </c>
      <c r="AF10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Authority",0,hosp_count(5,B105,C105,D105,$C$1,G105,1,F105,F105,SIMDRateRatios_hosp,SIMDrateratios,RateRatios!$B$3)*1000))))))</f>
        <v>1046433.6118257331</v>
      </c>
      <c r="AG10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Authority",0,hosp_count(5,B105,C105,D105,$C$1,G105+H105,1,F105,F105,SIMDRateRatios_hosp,SIMDrateratios,RateRatios!$B$3)*1000))))))</f>
        <v>1041159.9449927071</v>
      </c>
      <c r="AH105" s="92">
        <f t="shared" si="114"/>
        <v>5273.6668330259854</v>
      </c>
      <c r="AI10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Authority",0,hosp_count(10,B105,C105,D105,$C$1,G105,1,F105,F105,SIMDRateRatios_hosp,SIMDrateratios,RateRatios!$B$3)*10))))))</f>
        <v>17774.818801299738</v>
      </c>
      <c r="AJ10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Authority",0,hosp_count(10,B105,C105,D105,$C$1,G105+H105,1,F105,F105,SIMDRateRatios_hosp,SIMDrateratios,RateRatios!$B$3)*10))))))</f>
        <v>17726.901755618041</v>
      </c>
      <c r="AK105" s="92">
        <f t="shared" si="115"/>
        <v>47.917045681697346</v>
      </c>
      <c r="AL10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Authority",0,hosp_count(20,B105,C105,D105,$C$1,G105,1,F105,F105,SIMDRateRatios_hosp,SIMDrateratios,RateRatios!$B$3)*10))))))</f>
        <v>21381.590244240688</v>
      </c>
      <c r="AM105"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Authority",0,hosp_count(20,B105,C105,D105,$C$1,G105+H105,1,F105,F105,SIMDRateRatios_hosp,SIMDrateratios,RateRatios!$B$3)*10))))))</f>
        <v>21376.738300661451</v>
      </c>
      <c r="AN105" s="92">
        <f t="shared" si="116"/>
        <v>4.8519435792368313</v>
      </c>
    </row>
    <row r="106" spans="1:63" x14ac:dyDescent="0.2">
      <c r="A106" s="91" t="s">
        <v>129</v>
      </c>
      <c r="B106" s="98">
        <v>95</v>
      </c>
      <c r="C106" s="99" t="s">
        <v>1</v>
      </c>
      <c r="D106" s="99">
        <v>1</v>
      </c>
      <c r="E106" s="84">
        <v>1</v>
      </c>
      <c r="F106" s="73">
        <f>HLOOKUP('III Tool Overview'!$H$6,LookUpData_Pop!$B$1:$AV$269,LookUpData_Pop!BB106,FALSE)/50</f>
        <v>193.82</v>
      </c>
      <c r="G106" s="59">
        <f>'III Tool Overview'!$H$9/110</f>
        <v>0</v>
      </c>
      <c r="H106" s="92">
        <f t="shared" si="108"/>
        <v>193.82</v>
      </c>
      <c r="I10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Authority",0,new_ci(2,B106,C106,D106,$C$1,G106,1,F106,F106,SIMDrateratios,RateRatios!$B$3)*10))))))</f>
        <v>446.89596295093384</v>
      </c>
      <c r="J10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Authority",0,new_ci(2,B106,C106,D106,$C$1,G106+H106,1,H106,H106,SIMDrateratios,RateRatios!$B$3)*10))))))</f>
        <v>443.60206032987799</v>
      </c>
      <c r="K10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Authority",0,new_ci(5,B106,C106,D106,$C$1,G106,1,F106,F106,SIMDrateratios,RateRatios!$B$3)*1000))))))</f>
        <v>132257.82060018394</v>
      </c>
      <c r="L106" s="7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Authority",0,new_ci(5,B106,C106,D106,$C$1,H106,1,F106,F106,SIMDrateratios,RateRatios!$B$3)*1000))))))</f>
        <v>131660.62979843645</v>
      </c>
      <c r="M10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Authority",0,new_ci(10,B106,C106,D106,$C$1,G106,1,F106,F106,SIMDrateratios,RateRatios!$B$3)*10))))))</f>
        <v>1843.0307202251108</v>
      </c>
      <c r="N10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Authority",0,new_ci(10,B106,C106,D106,$C$1,G106+H106,1,F106,F106,SIMDrateratios,RateRatios!$B$3)*10))))))</f>
        <v>1840.5854933105559</v>
      </c>
      <c r="O10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Authority",0,new_ci(20,B106,C106,D106,$C$1,G106,1,F106,F106,SIMDrateratios,RateRatios!$B$3)*10))))))</f>
        <v>1937.9254987281815</v>
      </c>
      <c r="P10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Authority",0,new_ci(20,B106,C106,D106,$C$1,G106+H106,1,F106,F106,SIMDrateratios,RateRatios!$B$3)*10))))))</f>
        <v>1937.904238879893</v>
      </c>
      <c r="Q10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Authority",0,new_yll(2,B106,C106,D106,$C$1,G106,1,F106,F106,SIMDrateratios,RateRatios!$B$3)*10))))))</f>
        <v>1787.5838518037353</v>
      </c>
      <c r="R10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Authority",0,new_yll(2,B106,C106,D106,$C$1,G106+H106,1,F106,F106,SIMDrateratios,RateRatios!$B$3)*10))))))</f>
        <v>1774.4082413195119</v>
      </c>
      <c r="S106" s="92">
        <f t="shared" si="109"/>
        <v>13.175610484223398</v>
      </c>
      <c r="T10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Authority",0,new_yll(5,B106,C106,D106,$C$1,G106,1,F106,F106,SIMDrateratios,RateRatios!$B$3)*1000))))))</f>
        <v>367507.83747397969</v>
      </c>
      <c r="U10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Authority",0,new_yll(5,B106,C106,D106,$C$1,G106+H106,1,F106,F106,SIMDrateratios,RateRatios!$B$3)*1000))))))</f>
        <v>365473.60259348934</v>
      </c>
      <c r="V106" s="92">
        <f t="shared" si="110"/>
        <v>2034.2348804903449</v>
      </c>
      <c r="W10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Authority",0,new_yll(10,B106,C106,D106,$C$1,G106,1,F106,F106,SIMDrateratios,RateRatios!$B$3)*10))))))</f>
        <v>2943.3172002070078</v>
      </c>
      <c r="X10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Authority",0,new_yll(10,B106,C106,D106,$C$1,G106+H106,1,F106,F106,SIMDrateratios,RateRatios!$B$3)*10))))))</f>
        <v>2915.1872978555612</v>
      </c>
      <c r="Y106" s="92">
        <f t="shared" si="111"/>
        <v>28.129902351446617</v>
      </c>
      <c r="Z10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Authority",0,new_yll(20,B106,C106,D106,$C$1,G106,1,F106,F106,SIMDrateratios,RateRatios!$B$3)*10))))))</f>
        <v>2319.0039490548415</v>
      </c>
      <c r="AA10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Authority",0,new_yll(20,B106,C106,D106,$C$1,G106+H106,1,F106,F106,SIMDrateratios,RateRatios!$B$3)*10))))))</f>
        <v>2273.546539530224</v>
      </c>
      <c r="AB106" s="92">
        <f t="shared" si="112"/>
        <v>45.45740952461756</v>
      </c>
      <c r="AC10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Authority",0,hosp_count(2,B106,C106,D106,$C$1,G106,1,F106,F106,SIMDRateRatios_hosp,SIMDrateratios,RateRatios!$B$3)*10))))))</f>
        <v>2817.7361770071998</v>
      </c>
      <c r="AD10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Authority",0,hosp_count(2,B106,C106,D106,$C$1,G106+H106,1,F106,F106,SIMDRateRatios_hosp,SIMDrateratios,RateRatios!$B$3)*10))))))</f>
        <v>2799.2797266645216</v>
      </c>
      <c r="AE106" s="92">
        <f t="shared" si="113"/>
        <v>18.456450342678181</v>
      </c>
      <c r="AF10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Authority",0,hosp_count(5,B106,C106,D106,$C$1,G106,1,F106,F106,SIMDRateRatios_hosp,SIMDrateratios,RateRatios!$B$3)*1000))))))</f>
        <v>819770.85004452523</v>
      </c>
      <c r="AG10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Authority",0,hosp_count(5,B106,C106,D106,$C$1,G106+H106,1,F106,F106,SIMDRateRatios_hosp,SIMDrateratios,RateRatios!$B$3)*1000))))))</f>
        <v>816650.01128303097</v>
      </c>
      <c r="AH106" s="92">
        <f t="shared" si="114"/>
        <v>3120.8387614942621</v>
      </c>
      <c r="AI10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Authority",0,hosp_count(10,B106,C106,D106,$C$1,G106,1,F106,F106,SIMDRateRatios_hosp,SIMDrateratios,RateRatios!$B$3)*10))))))</f>
        <v>11252.696741390333</v>
      </c>
      <c r="AJ10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Authority",0,hosp_count(10,B106,C106,D106,$C$1,G106+H106,1,F106,F106,SIMDRateRatios_hosp,SIMDrateratios,RateRatios!$B$3)*10))))))</f>
        <v>11243.39902700629</v>
      </c>
      <c r="AK106" s="92">
        <f t="shared" si="115"/>
        <v>9.2977143840435019</v>
      </c>
      <c r="AL10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Authority",0,hosp_count(20,B106,C106,D106,$C$1,G106,1,F106,F106,SIMDRateRatios_hosp,SIMDrateratios,RateRatios!$B$3)*10))))))</f>
        <v>11780.661272861014</v>
      </c>
      <c r="AM106" s="92">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Authority",0,hosp_count(20,B106,C106,D106,$C$1,G106+H106,1,F106,F106,SIMDRateRatios_hosp,SIMDrateratios,RateRatios!$B$3)*10))))))</f>
        <v>11784.786465722182</v>
      </c>
      <c r="AN106" s="92">
        <f t="shared" si="116"/>
        <v>-4.1251928611673065</v>
      </c>
    </row>
    <row r="107" spans="1:63" s="97" customFormat="1" ht="13.5" thickBot="1" x14ac:dyDescent="0.25">
      <c r="A107" s="93" t="s">
        <v>131</v>
      </c>
      <c r="B107" s="90"/>
      <c r="C107" s="90"/>
      <c r="D107" s="90"/>
      <c r="E107" s="95"/>
      <c r="F107" s="96">
        <f>SUM(F87:F106)</f>
        <v>21929.699999999993</v>
      </c>
      <c r="G107" s="96">
        <f t="shared" ref="G107" si="117">SUM(G87:G106)</f>
        <v>0</v>
      </c>
      <c r="H107" s="96">
        <f t="shared" ref="H107" si="118">SUM(H87:H106)</f>
        <v>21929.699999999993</v>
      </c>
      <c r="I107" s="96">
        <f t="shared" ref="I107" si="119">SUM(I87:I106)</f>
        <v>2994.5327985932954</v>
      </c>
      <c r="J107" s="96">
        <f t="shared" ref="J107" si="120">SUM(J87:J106)</f>
        <v>2970.3919913436662</v>
      </c>
      <c r="K107" s="96">
        <f t="shared" ref="K107" si="121">SUM(K87:K106)</f>
        <v>1166862.9825026733</v>
      </c>
      <c r="L107" s="96">
        <f t="shared" ref="L107" si="122">SUM(L87:L106)</f>
        <v>1158516.1804688142</v>
      </c>
      <c r="M107" s="96">
        <f t="shared" ref="M107" si="123">SUM(M87:M106)</f>
        <v>25413.456939104763</v>
      </c>
      <c r="N107" s="96">
        <f t="shared" ref="N107" si="124">SUM(N87:N106)</f>
        <v>25260.953969546241</v>
      </c>
      <c r="O107" s="96">
        <f t="shared" ref="O107" si="125">SUM(O87:O106)</f>
        <v>51365.766036714267</v>
      </c>
      <c r="P107" s="96">
        <f t="shared" ref="P107" si="126">SUM(P87:P106)</f>
        <v>51139.128982722112</v>
      </c>
      <c r="Q107" s="96">
        <f t="shared" ref="Q107" si="127">SUM(Q87:Q106)</f>
        <v>68797.4687410232</v>
      </c>
      <c r="R107" s="96">
        <f t="shared" ref="R107" si="128">SUM(R87:R106)</f>
        <v>68230.951667054265</v>
      </c>
      <c r="S107" s="96">
        <f t="shared" ref="S107" si="129">SUM(S87:S106)</f>
        <v>566.51707396894244</v>
      </c>
      <c r="T107" s="96">
        <f t="shared" ref="T107" si="130">SUM(T87:T106)</f>
        <v>26829787.98448199</v>
      </c>
      <c r="U107" s="96">
        <f t="shared" ref="U107" si="131">SUM(U87:U106)</f>
        <v>26620515.348318405</v>
      </c>
      <c r="V107" s="96">
        <f t="shared" ref="V107" si="132">SUM(V87:V106)</f>
        <v>209272.63616359048</v>
      </c>
      <c r="W107" s="96">
        <f t="shared" ref="W107" si="133">SUM(W87:W106)</f>
        <v>582495.00723009149</v>
      </c>
      <c r="X107" s="96">
        <f t="shared" ref="X107" si="134">SUM(X87:X106)</f>
        <v>578267.41726189933</v>
      </c>
      <c r="Y107" s="96">
        <f t="shared" ref="Y107" si="135">SUM(Y87:Y106)</f>
        <v>4227.58996819194</v>
      </c>
      <c r="Z107" s="96">
        <f t="shared" ref="Z107" si="136">SUM(Z87:Z106)</f>
        <v>1156920.6907686351</v>
      </c>
      <c r="AA107" s="96">
        <f t="shared" ref="AA107" si="137">SUM(AA87:AA106)</f>
        <v>1149297.8584930093</v>
      </c>
      <c r="AB107" s="96">
        <f t="shared" ref="AB107" si="138">SUM(AB87:AB106)</f>
        <v>7622.8322756261423</v>
      </c>
      <c r="AC107" s="96">
        <f t="shared" ref="AC107" si="139">SUM(AC87:AC106)</f>
        <v>66030.864198864219</v>
      </c>
      <c r="AD107" s="96">
        <f t="shared" ref="AD107" si="140">SUM(AD87:AD106)</f>
        <v>65598.713329576465</v>
      </c>
      <c r="AE107" s="96">
        <f t="shared" ref="AE107" si="141">SUM(AE87:AE106)</f>
        <v>432.150869287766</v>
      </c>
      <c r="AF107" s="96">
        <f t="shared" ref="AF107" si="142">SUM(AF87:AF106)</f>
        <v>26193068.230528921</v>
      </c>
      <c r="AG107" s="96">
        <f t="shared" ref="AG107" si="143">SUM(AG87:AG106)</f>
        <v>26031148.36702425</v>
      </c>
      <c r="AH107" s="96">
        <f t="shared" ref="AH107" si="144">SUM(AH87:AH106)</f>
        <v>161919.86350466491</v>
      </c>
      <c r="AI107" s="96">
        <f t="shared" ref="AI107" si="145">SUM(AI87:AI106)</f>
        <v>583618.26646324806</v>
      </c>
      <c r="AJ107" s="96">
        <f t="shared" ref="AJ107" si="146">SUM(AJ87:AJ106)</f>
        <v>580277.30230387766</v>
      </c>
      <c r="AK107" s="96">
        <f t="shared" ref="AK107" si="147">SUM(AK87:AK106)</f>
        <v>3340.9641593702963</v>
      </c>
      <c r="AL107" s="96">
        <f t="shared" ref="AL107" si="148">SUM(AL87:AL106)</f>
        <v>1218151.8607598022</v>
      </c>
      <c r="AM107" s="96">
        <f t="shared" ref="AM107" si="149">SUM(AM87:AM106)</f>
        <v>1211942.715500663</v>
      </c>
      <c r="AN107" s="96">
        <f t="shared" ref="AN107" si="150">SUM(AN87:AN106)</f>
        <v>6209.1452591394482</v>
      </c>
      <c r="AO107" s="233"/>
      <c r="AP107" s="233"/>
      <c r="AQ107" s="233"/>
      <c r="AR107" s="233"/>
      <c r="AS107" s="233"/>
      <c r="AT107" s="233"/>
      <c r="AU107" s="233"/>
      <c r="AV107" s="233"/>
      <c r="AW107" s="233"/>
      <c r="AX107" s="233"/>
      <c r="AY107" s="233"/>
      <c r="AZ107" s="233"/>
      <c r="BA107" s="233"/>
      <c r="BB107" s="233"/>
      <c r="BC107" s="233"/>
      <c r="BD107" s="233"/>
      <c r="BE107" s="233"/>
      <c r="BF107" s="233"/>
      <c r="BG107" s="233"/>
      <c r="BH107" s="233"/>
      <c r="BI107" s="233"/>
      <c r="BJ107" s="233"/>
      <c r="BK107" s="233"/>
    </row>
    <row r="108" spans="1:63" s="69" customFormat="1" ht="13.5" thickBot="1" x14ac:dyDescent="0.25">
      <c r="A108" s="81" t="s">
        <v>132</v>
      </c>
      <c r="B108" s="82"/>
      <c r="C108" s="82"/>
      <c r="D108" s="82"/>
      <c r="E108" s="82"/>
      <c r="F108" s="82"/>
      <c r="G108" s="82"/>
      <c r="H108" s="82"/>
      <c r="I108" s="20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207"/>
      <c r="AP108" s="207"/>
      <c r="AQ108" s="207"/>
      <c r="AR108" s="207"/>
      <c r="AS108" s="207"/>
      <c r="AT108" s="207"/>
      <c r="AU108" s="207"/>
      <c r="AV108" s="207"/>
      <c r="AW108" s="207"/>
      <c r="AX108" s="207"/>
      <c r="AY108" s="207"/>
      <c r="AZ108" s="207"/>
      <c r="BA108" s="207"/>
      <c r="BB108" s="207"/>
      <c r="BC108" s="207"/>
      <c r="BD108" s="207"/>
      <c r="BE108" s="207"/>
      <c r="BF108" s="207"/>
      <c r="BG108" s="207"/>
      <c r="BH108" s="207"/>
      <c r="BI108" s="207"/>
      <c r="BJ108" s="207"/>
      <c r="BK108" s="207"/>
    </row>
    <row r="109" spans="1:63" x14ac:dyDescent="0.2">
      <c r="A109" s="83" t="s">
        <v>89</v>
      </c>
      <c r="B109" s="71">
        <v>0.5</v>
      </c>
      <c r="C109" s="71" t="s">
        <v>1</v>
      </c>
      <c r="D109" s="76">
        <v>2</v>
      </c>
      <c r="E109" s="84">
        <v>1</v>
      </c>
      <c r="F109" s="73">
        <f>HLOOKUP('III Tool Overview'!$H$6,LookUpData_Pop!$B$1:$AV$269,LookUpData_Pop!BB108,FALSE)/50</f>
        <v>116.04</v>
      </c>
      <c r="G109" s="59">
        <f>'III Tool Overview'!$H$9/110</f>
        <v>0</v>
      </c>
      <c r="H109" s="92">
        <f>F109</f>
        <v>116.04</v>
      </c>
      <c r="I109" s="92">
        <f>new_ci(2,B109,C109,D109,$C$1,G109,1,F109,E109*F109,SIMDrateratios,RateRatios!$B$3)*10</f>
        <v>0.21487075863555638</v>
      </c>
      <c r="J109" s="92">
        <f>new_ci(2,B109,C109,D109,$C$1,G109+H109,1,H109,H109,SIMDrateratios,RateRatios!$B$3)*10</f>
        <v>0.21467208904495549</v>
      </c>
      <c r="K109" s="92">
        <f>new_ci(5,B109,C109,D109,$C$1,G109,1,F109,F109,SIMDrateratios,RateRatios!$B$3)*1000</f>
        <v>93.98938916648143</v>
      </c>
      <c r="L109" s="72">
        <f>new_ci(5,B109,C109,D109,$C$1,H109,1,F109,F109,SIMDrateratios,RateRatios!$B$3)*1000</f>
        <v>93.902513674073504</v>
      </c>
      <c r="M109" s="92">
        <f>new_ci(10,B109,C109,D109,$C$1,G109,1,F109,F109,SIMDrateratios,RateRatios!$B$3)*10</f>
        <v>2.4682913186833435</v>
      </c>
      <c r="N109" s="92">
        <f>new_ci(10,B109,C109,D109,$C$1,G109+H109,1,F109,F109,SIMDrateratios,RateRatios!$B$3)*10</f>
        <v>2.4660113513173911</v>
      </c>
      <c r="O109" s="92">
        <f>new_ci(20,B109,C109,D109,$C$1,G109,1,F109,F109,SIMDrateratios,RateRatios!$B$3)*10</f>
        <v>7.2430947682092262</v>
      </c>
      <c r="P109" s="92">
        <f>new_ci(20,B109,C109,D109,$C$1,G109+H109,1,F109,F109,SIMDrateratios,RateRatios!$B$3)*10</f>
        <v>7.236418107397129</v>
      </c>
      <c r="Q109" s="92">
        <f>new_yll(2,B109,C109,D109,$C$1,G109,1,F109,F109,SIMDrateratios,RateRatios!$B$3)*10</f>
        <v>21.272205104920083</v>
      </c>
      <c r="R109" s="92">
        <f>new_yll(2,B109,C109,D109,$C$1,G109+H109,1,F109,F109,SIMDrateratios,RateRatios!$B$3)*10</f>
        <v>21.252536815450593</v>
      </c>
      <c r="S109" s="92">
        <f>Q109-R109</f>
        <v>1.9668289469489508E-2</v>
      </c>
      <c r="T109" s="92">
        <f>new_yll(5,B109,C109,D109,$C$1,G109,1,F109,F109,SIMDrateratios,RateRatios!$B$3)*1000</f>
        <v>9157.1332568185644</v>
      </c>
      <c r="U109" s="92">
        <f>new_yll(5,B109,C109,D109,$C$1,G109+H109,1,F109,F109,SIMDrateratios,RateRatios!$B$3)*1000</f>
        <v>9148.6691894404794</v>
      </c>
      <c r="V109" s="92">
        <f>T109-U109</f>
        <v>8.4640673780850193</v>
      </c>
      <c r="W109" s="92">
        <f>new_yll(10,B109,C109,D109,$C$1,G109,1,F109,F109,SIMDrateratios,RateRatios!$B$3)*10</f>
        <v>233.53480892568007</v>
      </c>
      <c r="X109" s="92">
        <f>new_yll(10,B109,C109,D109,$C$1,G109+H109,1,F109,F109,SIMDrateratios,RateRatios!$B$3)*10</f>
        <v>233.31908862851094</v>
      </c>
      <c r="Y109" s="92">
        <f>W109-X109</f>
        <v>0.21572029716912766</v>
      </c>
      <c r="Z109" s="92">
        <f>new_yll(20,B109,C109,D109,$C$1,G109,1,F109,F109,SIMDrateratios,RateRatios!$B$3)*10</f>
        <v>639.50874299897282</v>
      </c>
      <c r="AA109" s="92">
        <f>new_yll(20,B109,C109,D109,$C$1,G109+H109,1,F109,F109,SIMDrateratios,RateRatios!$B$3)*10</f>
        <v>638.91918241170129</v>
      </c>
      <c r="AB109" s="92">
        <f>Z109-AA109</f>
        <v>0.58956058727153504</v>
      </c>
      <c r="AC109" s="92">
        <f>hosp_count(2,B109,C109,D109,$C$1,G109,1,F109,F109,SIMDRateRatios_hosp,SIMDrateratios,RateRatios!$B$3)*10</f>
        <v>50.1198313779744</v>
      </c>
      <c r="AD109" s="92">
        <f>hosp_count(2,B109,C109,D109,$C$1,G109+H109,1,F109,F109,SIMDRateRatios_hosp,SIMDrateratios,RateRatios!$B$3)*10</f>
        <v>50.083798039718587</v>
      </c>
      <c r="AE109" s="92">
        <f>AC109-AD109</f>
        <v>3.6033338255812453E-2</v>
      </c>
      <c r="AF109" s="92">
        <f>hosp_count(5,B109,C109,D109,$C$1,G109,1,F109,F109,SIMDRateRatios_hosp,SIMDrateratios,RateRatios!$B$3)*1000</f>
        <v>21188.551632660226</v>
      </c>
      <c r="AG109" s="92">
        <f>hosp_count(5,B109,C109,D109,$C$1,G109+H109,1,F109,F109,SIMDRateRatios_hosp,SIMDrateratios,RateRatios!$B$3)*1000</f>
        <v>21173.324091132665</v>
      </c>
      <c r="AH109" s="92">
        <f>AF109-AG109</f>
        <v>15.227541527561698</v>
      </c>
      <c r="AI109" s="92">
        <f>hosp_count(10,B109,C109,D109,$C$1,G109,1,F109,F109,SIMDRateRatios_hosp,SIMDrateratios,RateRatios!$B$3)*10</f>
        <v>523.90301538544793</v>
      </c>
      <c r="AJ109" s="92">
        <f>hosp_count(10,B109,C109,D109,$C$1,G109+H109,1,F109,F109,SIMDRateRatios_hosp,SIMDrateratios,RateRatios!$B$3)*10</f>
        <v>523.52679916603086</v>
      </c>
      <c r="AK109" s="92">
        <f>AI109-AJ109</f>
        <v>0.37621621941707417</v>
      </c>
      <c r="AL109" s="92">
        <f>hosp_count(20,B109,C109,D109,$C$1,G109,1,F109,F109,SIMDRateRatios_hosp,SIMDrateratios,RateRatios!$B$3)*10</f>
        <v>1345.937057966818</v>
      </c>
      <c r="AM109" s="92">
        <f>hosp_count(20,B109,C109,D109,$C$1,G109+H109,1,F109,F109,SIMDRateRatios_hosp,SIMDrateratios,RateRatios!$B$3)*10</f>
        <v>1344.9728153885994</v>
      </c>
      <c r="AN109" s="92">
        <f>AL109-AM109</f>
        <v>0.96424257821854553</v>
      </c>
    </row>
    <row r="110" spans="1:63" x14ac:dyDescent="0.2">
      <c r="A110" s="83" t="s">
        <v>91</v>
      </c>
      <c r="B110" s="71">
        <v>2.5</v>
      </c>
      <c r="C110" s="71" t="s">
        <v>1</v>
      </c>
      <c r="D110" s="76">
        <v>2</v>
      </c>
      <c r="E110" s="84">
        <v>1</v>
      </c>
      <c r="F110" s="73">
        <f>HLOOKUP('III Tool Overview'!$H$6,LookUpData_Pop!$B$1:$AV$269,LookUpData_Pop!BB109,FALSE)/50</f>
        <v>416.66</v>
      </c>
      <c r="G110" s="59">
        <f>'III Tool Overview'!$H$9/110</f>
        <v>0</v>
      </c>
      <c r="H110" s="92">
        <f t="shared" ref="H110:H128" si="151">F110</f>
        <v>416.66</v>
      </c>
      <c r="I110" s="92">
        <f>new_ci(2,B110,C110,D110,$C$1,G110,1,F110,E110*F110,SIMDrateratios,RateRatios!$B$3)*10</f>
        <v>0.89172616376457436</v>
      </c>
      <c r="J110" s="92">
        <f>new_ci(2,B110,C110,D110,$C$1,G110+H110,1,H110,H110,SIMDrateratios,RateRatios!$B$3)*10</f>
        <v>0.89090072795553676</v>
      </c>
      <c r="K110" s="92">
        <f>new_ci(5,B110,C110,D110,$C$1,G110,1,F110,F110,SIMDrateratios,RateRatios!$B$3)*1000</f>
        <v>390.04244761386013</v>
      </c>
      <c r="L110" s="72">
        <f>new_ci(5,B110,C110,D110,$C$1,H110,1,F110,F110,SIMDrateratios,RateRatios!$B$3)*1000</f>
        <v>389.6815309723774</v>
      </c>
      <c r="M110" s="92">
        <f>new_ci(10,B110,C110,D110,$C$1,G110,1,F110,F110,SIMDrateratios,RateRatios!$B$3)*10</f>
        <v>10.242002001638896</v>
      </c>
      <c r="N110" s="92">
        <f>new_ci(10,B110,C110,D110,$C$1,G110+H110,1,F110,F110,SIMDrateratios,RateRatios!$B$3)*10</f>
        <v>10.232532022059512</v>
      </c>
      <c r="O110" s="92">
        <f>new_ci(20,B110,C110,D110,$C$1,G110,1,F110,F110,SIMDrateratios,RateRatios!$B$3)*10</f>
        <v>30.045055820493371</v>
      </c>
      <c r="P110" s="92">
        <f>new_ci(20,B110,C110,D110,$C$1,G110+H110,1,F110,F110,SIMDrateratios,RateRatios!$B$3)*10</f>
        <v>30.017341754458169</v>
      </c>
      <c r="Q110" s="92">
        <f>new_yll(2,B110,C110,D110,$C$1,G110,1,F110,F110,SIMDrateratios,RateRatios!$B$3)*10</f>
        <v>86.49743788516372</v>
      </c>
      <c r="R110" s="92">
        <f>new_yll(2,B110,C110,D110,$C$1,G110+H110,1,F110,F110,SIMDrateratios,RateRatios!$B$3)*10</f>
        <v>86.417370611687062</v>
      </c>
      <c r="S110" s="92">
        <f t="shared" ref="S110:S128" si="152">Q110-R110</f>
        <v>8.0067273476657874E-2</v>
      </c>
      <c r="T110" s="92">
        <f>new_yll(5,B110,C110,D110,$C$1,G110,1,F110,F110,SIMDrateratios,RateRatios!$B$3)*1000</f>
        <v>37220.716508869969</v>
      </c>
      <c r="U110" s="92">
        <f>new_yll(5,B110,C110,D110,$C$1,G110+H110,1,F110,F110,SIMDrateratios,RateRatios!$B$3)*1000</f>
        <v>37186.275085458146</v>
      </c>
      <c r="V110" s="92">
        <f t="shared" ref="V110:V128" si="153">T110-U110</f>
        <v>34.441423411823052</v>
      </c>
      <c r="W110" s="92">
        <f>new_yll(10,B110,C110,D110,$C$1,G110,1,F110,F110,SIMDrateratios,RateRatios!$B$3)*10</f>
        <v>948.55482718321184</v>
      </c>
      <c r="X110" s="92">
        <f>new_yll(10,B110,C110,D110,$C$1,G110+H110,1,F110,F110,SIMDrateratios,RateRatios!$B$3)*10</f>
        <v>947.67775548931741</v>
      </c>
      <c r="Y110" s="92">
        <f t="shared" ref="Y110:Y128" si="154">W110-X110</f>
        <v>0.87707169389443607</v>
      </c>
      <c r="Z110" s="92">
        <f>new_yll(20,B110,C110,D110,$C$1,G110,1,F110,F110,SIMDrateratios,RateRatios!$B$3)*10</f>
        <v>2592.6983009050664</v>
      </c>
      <c r="AA110" s="92">
        <f>new_yll(20,B110,C110,D110,$C$1,G110+H110,1,F110,F110,SIMDrateratios,RateRatios!$B$3)*10</f>
        <v>2590.3064472688789</v>
      </c>
      <c r="AB110" s="92">
        <f t="shared" ref="AB110:AB128" si="155">Z110-AA110</f>
        <v>2.391853636187534</v>
      </c>
      <c r="AC110" s="92">
        <f>hosp_count(2,B110,C110,D110,$C$1,G110,1,F110,F110,SIMDRateRatios_hosp,SIMDrateratios,RateRatios!$B$3)*10</f>
        <v>192.97034015685057</v>
      </c>
      <c r="AD110" s="92">
        <f>hosp_count(2,B110,C110,D110,$C$1,G110+H110,1,F110,F110,SIMDRateRatios_hosp,SIMDrateratios,RateRatios!$B$3)*10</f>
        <v>192.83144425367806</v>
      </c>
      <c r="AE110" s="92">
        <f t="shared" ref="AE110:AE128" si="156">AC110-AD110</f>
        <v>0.13889590317251077</v>
      </c>
      <c r="AF110" s="92">
        <f>hosp_count(5,B110,C110,D110,$C$1,G110,1,F110,F110,SIMDRateRatios_hosp,SIMDrateratios,RateRatios!$B$3)*1000</f>
        <v>81575.936216086222</v>
      </c>
      <c r="AG110" s="92">
        <f>hosp_count(5,B110,C110,D110,$C$1,G110+H110,1,F110,F110,SIMDRateRatios_hosp,SIMDrateratios,RateRatios!$B$3)*1000</f>
        <v>81517.245603740899</v>
      </c>
      <c r="AH110" s="92">
        <f t="shared" ref="AH110:AH128" si="157">AF110-AG110</f>
        <v>58.690612345322734</v>
      </c>
      <c r="AI110" s="92">
        <f>hosp_count(10,B110,C110,D110,$C$1,G110,1,F110,F110,SIMDRateRatios_hosp,SIMDrateratios,RateRatios!$B$3)*10</f>
        <v>2016.8345785672705</v>
      </c>
      <c r="AJ110" s="92">
        <f>hosp_count(10,B110,C110,D110,$C$1,G110+H110,1,F110,F110,SIMDRateRatios_hosp,SIMDrateratios,RateRatios!$B$3)*10</f>
        <v>2015.3848668183675</v>
      </c>
      <c r="AK110" s="92">
        <f t="shared" ref="AK110:AK128" si="158">AI110-AJ110</f>
        <v>1.4497117489029279</v>
      </c>
      <c r="AL110" s="92">
        <f>hosp_count(20,B110,C110,D110,$C$1,G110,1,F110,F110,SIMDRateRatios_hosp,SIMDrateratios,RateRatios!$B$3)*10</f>
        <v>5179.8856223257499</v>
      </c>
      <c r="AM110" s="92">
        <f>hosp_count(20,B110,C110,D110,$C$1,G110+H110,1,F110,F110,SIMDRateRatios_hosp,SIMDrateratios,RateRatios!$B$3)*10</f>
        <v>5176.1724371020828</v>
      </c>
      <c r="AN110" s="92">
        <f t="shared" ref="AN110:AN128" si="159">AL110-AM110</f>
        <v>3.7131852236670966</v>
      </c>
    </row>
    <row r="111" spans="1:63" x14ac:dyDescent="0.2">
      <c r="A111" s="83" t="s">
        <v>92</v>
      </c>
      <c r="B111" s="71">
        <v>7.5</v>
      </c>
      <c r="C111" s="71" t="s">
        <v>1</v>
      </c>
      <c r="D111" s="76">
        <v>2</v>
      </c>
      <c r="E111" s="84">
        <v>1</v>
      </c>
      <c r="F111" s="73">
        <f>HLOOKUP('III Tool Overview'!$H$6,LookUpData_Pop!$B$1:$AV$269,LookUpData_Pop!BB110,FALSE)/50</f>
        <v>473.42</v>
      </c>
      <c r="G111" s="59">
        <f>'III Tool Overview'!$H$9/110</f>
        <v>0</v>
      </c>
      <c r="H111" s="92">
        <f t="shared" si="151"/>
        <v>473.42</v>
      </c>
      <c r="I111" s="92">
        <f>new_ci(2,B111,C111,D111,$C$1,G111,1,F111,E111*F111,SIMDrateratios,RateRatios!$B$3)*10</f>
        <v>1.564336288755771</v>
      </c>
      <c r="J111" s="92">
        <f>new_ci(2,B111,C111,D111,$C$1,G111+H111,1,H111,H111,SIMDrateratios,RateRatios!$B$3)*10</f>
        <v>1.5628907925816427</v>
      </c>
      <c r="K111" s="92">
        <f>new_ci(5,B111,C111,D111,$C$1,G111,1,F111,F111,SIMDrateratios,RateRatios!$B$3)*1000</f>
        <v>684.10875549556818</v>
      </c>
      <c r="L111" s="72">
        <f>new_ci(5,B111,C111,D111,$C$1,H111,1,F111,F111,SIMDrateratios,RateRatios!$B$3)*1000</f>
        <v>683.47696961541919</v>
      </c>
      <c r="M111" s="92">
        <f>new_ci(10,B111,C111,D111,$C$1,G111,1,F111,F111,SIMDrateratios,RateRatios!$B$3)*10</f>
        <v>17.956353676270854</v>
      </c>
      <c r="N111" s="92">
        <f>new_ci(10,B111,C111,D111,$C$1,G111+H111,1,F111,F111,SIMDrateratios,RateRatios!$B$3)*10</f>
        <v>17.939790180714795</v>
      </c>
      <c r="O111" s="92">
        <f>new_ci(20,B111,C111,D111,$C$1,G111,1,F111,F111,SIMDrateratios,RateRatios!$B$3)*10</f>
        <v>52.606966232483295</v>
      </c>
      <c r="P111" s="92">
        <f>new_ci(20,B111,C111,D111,$C$1,G111+H111,1,F111,F111,SIMDrateratios,RateRatios!$B$3)*10</f>
        <v>52.55861859048855</v>
      </c>
      <c r="Q111" s="92">
        <f>new_yll(2,B111,C111,D111,$C$1,G111,1,F111,F111,SIMDrateratios,RateRatios!$B$3)*10</f>
        <v>142.35460227677515</v>
      </c>
      <c r="R111" s="92">
        <f>new_yll(2,B111,C111,D111,$C$1,G111+H111,1,F111,F111,SIMDrateratios,RateRatios!$B$3)*10</f>
        <v>142.22306212492947</v>
      </c>
      <c r="S111" s="92">
        <f t="shared" si="152"/>
        <v>0.13154015184568379</v>
      </c>
      <c r="T111" s="92">
        <f>new_yll(5,B111,C111,D111,$C$1,G111,1,F111,F111,SIMDrateratios,RateRatios!$B$3)*1000</f>
        <v>61178.140656558382</v>
      </c>
      <c r="U111" s="92">
        <f>new_yll(5,B111,C111,D111,$C$1,G111+H111,1,F111,F111,SIMDrateratios,RateRatios!$B$3)*1000</f>
        <v>61121.641335394597</v>
      </c>
      <c r="V111" s="92">
        <f t="shared" si="153"/>
        <v>56.499321163784771</v>
      </c>
      <c r="W111" s="92">
        <f>new_yll(10,B111,C111,D111,$C$1,G111,1,F111,F111,SIMDrateratios,RateRatios!$B$3)*10</f>
        <v>1555.2928591814693</v>
      </c>
      <c r="X111" s="92">
        <f>new_yll(10,B111,C111,D111,$C$1,G111+H111,1,F111,F111,SIMDrateratios,RateRatios!$B$3)*10</f>
        <v>1553.8581627541087</v>
      </c>
      <c r="Y111" s="92">
        <f t="shared" si="154"/>
        <v>1.4346964273606773</v>
      </c>
      <c r="Z111" s="92">
        <f>new_yll(20,B111,C111,D111,$C$1,G111,1,F111,F111,SIMDrateratios,RateRatios!$B$3)*10</f>
        <v>4224.3208426417123</v>
      </c>
      <c r="AA111" s="92">
        <f>new_yll(20,B111,C111,D111,$C$1,G111+H111,1,F111,F111,SIMDrateratios,RateRatios!$B$3)*10</f>
        <v>4220.4377207156449</v>
      </c>
      <c r="AB111" s="92">
        <f t="shared" si="155"/>
        <v>3.8831219260673606</v>
      </c>
      <c r="AC111" s="92">
        <f>hosp_count(2,B111,C111,D111,$C$1,G111,1,F111,F111,SIMDRateRatios_hosp,SIMDrateratios,RateRatios!$B$3)*10</f>
        <v>270.31862481756883</v>
      </c>
      <c r="AD111" s="92">
        <f>hosp_count(2,B111,C111,D111,$C$1,G111+H111,1,F111,F111,SIMDRateRatios_hosp,SIMDrateratios,RateRatios!$B$3)*10</f>
        <v>270.12438639729817</v>
      </c>
      <c r="AE111" s="92">
        <f t="shared" si="156"/>
        <v>0.19423842027066485</v>
      </c>
      <c r="AF111" s="92">
        <f>hosp_count(5,B111,C111,D111,$C$1,G111,1,F111,F111,SIMDRateRatios_hosp,SIMDrateratios,RateRatios!$B$3)*1000</f>
        <v>114252.60106397496</v>
      </c>
      <c r="AG111" s="92">
        <f>hosp_count(5,B111,C111,D111,$C$1,G111+H111,1,F111,F111,SIMDRateRatios_hosp,SIMDrateratios,RateRatios!$B$3)*1000</f>
        <v>114170.5605562321</v>
      </c>
      <c r="AH111" s="92">
        <f t="shared" si="157"/>
        <v>82.040507742858608</v>
      </c>
      <c r="AI111" s="92">
        <f>hosp_count(10,B111,C111,D111,$C$1,G111,1,F111,F111,SIMDRateRatios_hosp,SIMDrateratios,RateRatios!$B$3)*10</f>
        <v>2823.6261783778909</v>
      </c>
      <c r="AJ111" s="92">
        <f>hosp_count(10,B111,C111,D111,$C$1,G111+H111,1,F111,F111,SIMDRateRatios_hosp,SIMDrateratios,RateRatios!$B$3)*10</f>
        <v>2821.6014855756002</v>
      </c>
      <c r="AK111" s="92">
        <f t="shared" si="158"/>
        <v>2.0246928022907014</v>
      </c>
      <c r="AL111" s="92">
        <f>hosp_count(20,B111,C111,D111,$C$1,G111,1,F111,F111,SIMDRateRatios_hosp,SIMDrateratios,RateRatios!$B$3)*10</f>
        <v>7243.6441609231306</v>
      </c>
      <c r="AM111" s="92">
        <f>hosp_count(20,B111,C111,D111,$C$1,G111+H111,1,F111,F111,SIMDRateRatios_hosp,SIMDrateratios,RateRatios!$B$3)*10</f>
        <v>7238.471923344001</v>
      </c>
      <c r="AN111" s="92">
        <f t="shared" si="159"/>
        <v>5.1722375791296145</v>
      </c>
    </row>
    <row r="112" spans="1:63" x14ac:dyDescent="0.2">
      <c r="A112" s="83" t="s">
        <v>93</v>
      </c>
      <c r="B112" s="71">
        <v>12.5</v>
      </c>
      <c r="C112" s="71" t="s">
        <v>1</v>
      </c>
      <c r="D112" s="76">
        <v>2</v>
      </c>
      <c r="E112" s="84">
        <v>1</v>
      </c>
      <c r="F112" s="73">
        <f>HLOOKUP('III Tool Overview'!$H$6,LookUpData_Pop!$B$1:$AV$269,LookUpData_Pop!BB111,FALSE)/50</f>
        <v>512.78</v>
      </c>
      <c r="G112" s="59">
        <f>'III Tool Overview'!$H$9/110</f>
        <v>0</v>
      </c>
      <c r="H112" s="92">
        <f t="shared" si="151"/>
        <v>512.78</v>
      </c>
      <c r="I112" s="92">
        <f>new_ci(2,B112,C112,D112,$C$1,G112,1,F112,E112*F112,SIMDrateratios,RateRatios!$B$3)*10</f>
        <v>2.2634099938313694</v>
      </c>
      <c r="J112" s="92">
        <f>new_ci(2,B112,C112,D112,$C$1,G112+H112,1,H112,H112,SIMDrateratios,RateRatios!$B$3)*10</f>
        <v>2.2613158923765382</v>
      </c>
      <c r="K112" s="92">
        <f>new_ci(5,B112,C112,D112,$C$1,G112,1,F112,F112,SIMDrateratios,RateRatios!$B$3)*1000</f>
        <v>989.63925994495753</v>
      </c>
      <c r="L112" s="72">
        <f>new_ci(5,B112,C112,D112,$C$1,H112,1,F112,F112,SIMDrateratios,RateRatios!$B$3)*1000</f>
        <v>988.72432961988534</v>
      </c>
      <c r="M112" s="92">
        <f>new_ci(10,B112,C112,D112,$C$1,G112,1,F112,F112,SIMDrateratios,RateRatios!$B$3)*10</f>
        <v>25.965601805767484</v>
      </c>
      <c r="N112" s="92">
        <f>new_ci(10,B112,C112,D112,$C$1,G112+H112,1,F112,F112,SIMDrateratios,RateRatios!$B$3)*10</f>
        <v>25.941634078179622</v>
      </c>
      <c r="O112" s="92">
        <f>new_ci(20,B112,C112,D112,$C$1,G112,1,F112,F112,SIMDrateratios,RateRatios!$B$3)*10</f>
        <v>75.977885114022371</v>
      </c>
      <c r="P112" s="92">
        <f>new_ci(20,B112,C112,D112,$C$1,G112+H112,1,F112,F112,SIMDrateratios,RateRatios!$B$3)*10</f>
        <v>75.908098050183682</v>
      </c>
      <c r="Q112" s="92">
        <f>new_yll(2,B112,C112,D112,$C$1,G112,1,F112,F112,SIMDrateratios,RateRatios!$B$3)*10</f>
        <v>196.91666946332916</v>
      </c>
      <c r="R112" s="92">
        <f>new_yll(2,B112,C112,D112,$C$1,G112+H112,1,F112,F112,SIMDrateratios,RateRatios!$B$3)*10</f>
        <v>196.7344826367588</v>
      </c>
      <c r="S112" s="92">
        <f t="shared" si="152"/>
        <v>0.18218682657035856</v>
      </c>
      <c r="T112" s="92">
        <f>new_yll(5,B112,C112,D112,$C$1,G112,1,F112,F112,SIMDrateratios,RateRatios!$B$3)*1000</f>
        <v>84542.56489184052</v>
      </c>
      <c r="U112" s="92">
        <f>new_yll(5,B112,C112,D112,$C$1,G112+H112,1,F112,F112,SIMDrateratios,RateRatios!$B$3)*1000</f>
        <v>84464.403985188532</v>
      </c>
      <c r="V112" s="92">
        <f t="shared" si="153"/>
        <v>78.160906651988626</v>
      </c>
      <c r="W112" s="92">
        <f>new_yll(10,B112,C112,D112,$C$1,G112,1,F112,F112,SIMDrateratios,RateRatios!$B$3)*10</f>
        <v>2145.1772633313949</v>
      </c>
      <c r="X112" s="92">
        <f>new_yll(10,B112,C112,D112,$C$1,G112+H112,1,F112,F112,SIMDrateratios,RateRatios!$B$3)*10</f>
        <v>2143.1970532600253</v>
      </c>
      <c r="Y112" s="92">
        <f t="shared" si="154"/>
        <v>1.9802100713695836</v>
      </c>
      <c r="Z112" s="92">
        <f>new_yll(20,B112,C112,D112,$C$1,G112,1,F112,F112,SIMDrateratios,RateRatios!$B$3)*10</f>
        <v>5797.5184495364965</v>
      </c>
      <c r="AA112" s="92">
        <f>new_yll(20,B112,C112,D112,$C$1,G112+H112,1,F112,F112,SIMDrateratios,RateRatios!$B$3)*10</f>
        <v>5792.1917330219649</v>
      </c>
      <c r="AB112" s="92">
        <f t="shared" si="155"/>
        <v>5.326716514531654</v>
      </c>
      <c r="AC112" s="92">
        <f>hosp_count(2,B112,C112,D112,$C$1,G112,1,F112,F112,SIMDRateRatios_hosp,SIMDrateratios,RateRatios!$B$3)*10</f>
        <v>336.64656692372523</v>
      </c>
      <c r="AD112" s="92">
        <f>hosp_count(2,B112,C112,D112,$C$1,G112+H112,1,F112,F112,SIMDRateRatios_hosp,SIMDrateratios,RateRatios!$B$3)*10</f>
        <v>336.4043496535179</v>
      </c>
      <c r="AE112" s="92">
        <f t="shared" si="156"/>
        <v>0.24221727020733397</v>
      </c>
      <c r="AF112" s="92">
        <f>hosp_count(5,B112,C112,D112,$C$1,G112,1,F112,F112,SIMDRateRatios_hosp,SIMDrateratios,RateRatios!$B$3)*1000</f>
        <v>142261.29128545677</v>
      </c>
      <c r="AG112" s="92">
        <f>hosp_count(5,B112,C112,D112,$C$1,G112+H112,1,F112,F112,SIMDRateRatios_hosp,SIMDrateratios,RateRatios!$B$3)*1000</f>
        <v>142159.02770490063</v>
      </c>
      <c r="AH112" s="92">
        <f t="shared" si="157"/>
        <v>102.26358055614401</v>
      </c>
      <c r="AI112" s="92">
        <f>hosp_count(10,B112,C112,D112,$C$1,G112,1,F112,F112,SIMDRateRatios_hosp,SIMDrateratios,RateRatios!$B$3)*10</f>
        <v>3514.5408336776059</v>
      </c>
      <c r="AJ112" s="92">
        <f>hosp_count(10,B112,C112,D112,$C$1,G112+H112,1,F112,F112,SIMDRateRatios_hosp,SIMDrateratios,RateRatios!$B$3)*10</f>
        <v>3512.0191686168596</v>
      </c>
      <c r="AK112" s="92">
        <f t="shared" si="158"/>
        <v>2.5216650607462725</v>
      </c>
      <c r="AL112" s="92">
        <f>hosp_count(20,B112,C112,D112,$C$1,G112,1,F112,F112,SIMDRateRatios_hosp,SIMDrateratios,RateRatios!$B$3)*10</f>
        <v>9006.2148327303421</v>
      </c>
      <c r="AM112" s="92">
        <f>hosp_count(20,B112,C112,D112,$C$1,G112+H112,1,F112,F112,SIMDRateRatios_hosp,SIMDrateratios,RateRatios!$B$3)*10</f>
        <v>8999.7892224598727</v>
      </c>
      <c r="AN112" s="92">
        <f t="shared" si="159"/>
        <v>6.4256102704694058</v>
      </c>
    </row>
    <row r="113" spans="1:63" x14ac:dyDescent="0.2">
      <c r="A113" s="83" t="s">
        <v>94</v>
      </c>
      <c r="B113" s="71">
        <v>17.5</v>
      </c>
      <c r="C113" s="71" t="s">
        <v>1</v>
      </c>
      <c r="D113" s="76">
        <v>2</v>
      </c>
      <c r="E113" s="84">
        <v>1</v>
      </c>
      <c r="F113" s="73">
        <f>HLOOKUP('III Tool Overview'!$H$6,LookUpData_Pop!$B$1:$AV$269,LookUpData_Pop!BB112,FALSE)/50</f>
        <v>632.32000000000005</v>
      </c>
      <c r="G113" s="59">
        <f>'III Tool Overview'!$H$9/110</f>
        <v>0</v>
      </c>
      <c r="H113" s="92">
        <f t="shared" si="151"/>
        <v>632.32000000000005</v>
      </c>
      <c r="I113" s="92">
        <f>new_ci(2,B113,C113,D113,$C$1,G113,1,F113,E113*F113,SIMDrateratios,RateRatios!$B$3)*10</f>
        <v>4.3089953106357264</v>
      </c>
      <c r="J113" s="92">
        <f>new_ci(2,B113,C113,D113,$C$1,G113+H113,1,H113,H113,SIMDrateratios,RateRatios!$B$3)*10</f>
        <v>4.3050128428681127</v>
      </c>
      <c r="K113" s="92">
        <f>new_ci(5,B113,C113,D113,$C$1,G113,1,F113,F113,SIMDrateratios,RateRatios!$B$3)*1000</f>
        <v>1883.2749723285719</v>
      </c>
      <c r="L113" s="72">
        <f>new_ci(5,B113,C113,D113,$C$1,H113,1,F113,F113,SIMDrateratios,RateRatios!$B$3)*1000</f>
        <v>1881.5364086085178</v>
      </c>
      <c r="M113" s="92">
        <f>new_ci(10,B113,C113,D113,$C$1,G113,1,F113,F113,SIMDrateratios,RateRatios!$B$3)*10</f>
        <v>49.370127936297578</v>
      </c>
      <c r="N113" s="92">
        <f>new_ci(10,B113,C113,D113,$C$1,G113+H113,1,F113,F113,SIMDrateratios,RateRatios!$B$3)*10</f>
        <v>49.324661933789436</v>
      </c>
      <c r="O113" s="92">
        <f>new_ci(20,B113,C113,D113,$C$1,G113,1,F113,F113,SIMDrateratios,RateRatios!$B$3)*10</f>
        <v>144.0768505730826</v>
      </c>
      <c r="P113" s="92">
        <f>new_ci(20,B113,C113,D113,$C$1,G113+H113,1,F113,F113,SIMDrateratios,RateRatios!$B$3)*10</f>
        <v>143.94517405450591</v>
      </c>
      <c r="Q113" s="92">
        <f>new_yll(2,B113,C113,D113,$C$1,G113,1,F113,F113,SIMDrateratios,RateRatios!$B$3)*10</f>
        <v>349.02862016149379</v>
      </c>
      <c r="R113" s="92">
        <f>new_yll(2,B113,C113,D113,$C$1,G113+H113,1,F113,F113,SIMDrateratios,RateRatios!$B$3)*10</f>
        <v>348.70604027231707</v>
      </c>
      <c r="S113" s="92">
        <f t="shared" si="152"/>
        <v>0.32257988917672265</v>
      </c>
      <c r="T113" s="92">
        <f>new_yll(5,B113,C113,D113,$C$1,G113,1,F113,F113,SIMDrateratios,RateRatios!$B$3)*1000</f>
        <v>149584.73883661948</v>
      </c>
      <c r="U113" s="92">
        <f>new_yll(5,B113,C113,D113,$C$1,G113+H113,1,F113,F113,SIMDrateratios,RateRatios!$B$3)*1000</f>
        <v>149446.64660321729</v>
      </c>
      <c r="V113" s="92">
        <f t="shared" si="153"/>
        <v>138.09223340218887</v>
      </c>
      <c r="W113" s="92">
        <f>new_yll(10,B113,C113,D113,$C$1,G113,1,F113,F113,SIMDrateratios,RateRatios!$B$3)*10</f>
        <v>3782.6476779261861</v>
      </c>
      <c r="X113" s="92">
        <f>new_yll(10,B113,C113,D113,$C$1,G113+H113,1,F113,F113,SIMDrateratios,RateRatios!$B$3)*10</f>
        <v>3779.1638948048867</v>
      </c>
      <c r="Y113" s="92">
        <f t="shared" si="154"/>
        <v>3.4837831212994388</v>
      </c>
      <c r="Z113" s="92">
        <f>new_yll(20,B113,C113,D113,$C$1,G113,1,F113,F113,SIMDrateratios,RateRatios!$B$3)*10</f>
        <v>10131.147491256703</v>
      </c>
      <c r="AA113" s="92">
        <f>new_yll(20,B113,C113,D113,$C$1,G113+H113,1,F113,F113,SIMDrateratios,RateRatios!$B$3)*10</f>
        <v>10121.883651372871</v>
      </c>
      <c r="AB113" s="92">
        <f t="shared" si="155"/>
        <v>9.2638398838316789</v>
      </c>
      <c r="AC113" s="92">
        <f>hosp_count(2,B113,C113,D113,$C$1,G113,1,F113,F113,SIMDRateRatios_hosp,SIMDrateratios,RateRatios!$B$3)*10</f>
        <v>511.80042941616159</v>
      </c>
      <c r="AD113" s="92">
        <f>hosp_count(2,B113,C113,D113,$C$1,G113+H113,1,F113,F113,SIMDRateRatios_hosp,SIMDrateratios,RateRatios!$B$3)*10</f>
        <v>511.43253310443248</v>
      </c>
      <c r="AE113" s="92">
        <f t="shared" si="156"/>
        <v>0.36789631172911186</v>
      </c>
      <c r="AF113" s="92">
        <f>hosp_count(5,B113,C113,D113,$C$1,G113,1,F113,F113,SIMDRateRatios_hosp,SIMDrateratios,RateRatios!$B$3)*1000</f>
        <v>216194.87204756131</v>
      </c>
      <c r="AG113" s="92">
        <f>hosp_count(5,B113,C113,D113,$C$1,G113+H113,1,F113,F113,SIMDRateRatios_hosp,SIMDrateratios,RateRatios!$B$3)*1000</f>
        <v>216039.6842096805</v>
      </c>
      <c r="AH113" s="92">
        <f t="shared" si="157"/>
        <v>155.18783788080327</v>
      </c>
      <c r="AI113" s="92">
        <f>hosp_count(10,B113,C113,D113,$C$1,G113,1,F113,F113,SIMDRateRatios_hosp,SIMDrateratios,RateRatios!$B$3)*10</f>
        <v>5336.8231584073947</v>
      </c>
      <c r="AJ113" s="92">
        <f>hosp_count(10,B113,C113,D113,$C$1,G113+H113,1,F113,F113,SIMDRateRatios_hosp,SIMDrateratios,RateRatios!$B$3)*10</f>
        <v>5333.0034028450791</v>
      </c>
      <c r="AK113" s="92">
        <f t="shared" si="158"/>
        <v>3.8197555623155495</v>
      </c>
      <c r="AL113" s="92">
        <f>hosp_count(20,B113,C113,D113,$C$1,G113,1,F113,F113,SIMDRateRatios_hosp,SIMDrateratios,RateRatios!$B$3)*10</f>
        <v>13643.557407128754</v>
      </c>
      <c r="AM113" s="92">
        <f>hosp_count(20,B113,C113,D113,$C$1,G113+H113,1,F113,F113,SIMDRateRatios_hosp,SIMDrateratios,RateRatios!$B$3)*10</f>
        <v>13633.876895504402</v>
      </c>
      <c r="AN113" s="92">
        <f t="shared" si="159"/>
        <v>9.6805116243522207</v>
      </c>
    </row>
    <row r="114" spans="1:63" x14ac:dyDescent="0.2">
      <c r="A114" s="83" t="s">
        <v>95</v>
      </c>
      <c r="B114" s="71">
        <v>22.5</v>
      </c>
      <c r="C114" s="71" t="s">
        <v>1</v>
      </c>
      <c r="D114" s="76">
        <v>2</v>
      </c>
      <c r="E114" s="84">
        <v>1</v>
      </c>
      <c r="F114" s="73">
        <f>HLOOKUP('III Tool Overview'!$H$6,LookUpData_Pop!$B$1:$AV$269,LookUpData_Pop!BB113,FALSE)/50</f>
        <v>832.08</v>
      </c>
      <c r="G114" s="59">
        <f>'III Tool Overview'!$H$9/110</f>
        <v>0</v>
      </c>
      <c r="H114" s="92">
        <f t="shared" si="151"/>
        <v>832.08</v>
      </c>
      <c r="I114" s="92">
        <f>new_ci(2,B114,C114,D114,$C$1,G114,1,F114,E114*F114,SIMDrateratios,RateRatios!$B$3)*10</f>
        <v>7.5740332471001635</v>
      </c>
      <c r="J114" s="92">
        <f>new_ci(2,B114,C114,D114,$C$1,G114+H114,1,H114,H114,SIMDrateratios,RateRatios!$B$3)*10</f>
        <v>7.5670310899076751</v>
      </c>
      <c r="K114" s="92">
        <f>new_ci(5,B114,C114,D114,$C$1,G114,1,F114,F114,SIMDrateratios,RateRatios!$B$3)*1000</f>
        <v>3309.0032957897915</v>
      </c>
      <c r="L114" s="72">
        <f>new_ci(5,B114,C114,D114,$C$1,H114,1,F114,F114,SIMDrateratios,RateRatios!$B$3)*1000</f>
        <v>3305.9488341650631</v>
      </c>
      <c r="M114" s="92">
        <f>new_ci(10,B114,C114,D114,$C$1,G114,1,F114,F114,SIMDrateratios,RateRatios!$B$3)*10</f>
        <v>86.675089755521157</v>
      </c>
      <c r="N114" s="92">
        <f>new_ci(10,B114,C114,D114,$C$1,G114+H114,1,F114,F114,SIMDrateratios,RateRatios!$B$3)*10</f>
        <v>86.595341198638053</v>
      </c>
      <c r="O114" s="92">
        <f>new_ci(20,B114,C114,D114,$C$1,G114,1,F114,F114,SIMDrateratios,RateRatios!$B$3)*10</f>
        <v>252.30245593252397</v>
      </c>
      <c r="P114" s="92">
        <f>new_ci(20,B114,C114,D114,$C$1,G114+H114,1,F114,F114,SIMDrateratios,RateRatios!$B$3)*10</f>
        <v>252.07266836363112</v>
      </c>
      <c r="Q114" s="92">
        <f>new_yll(2,B114,C114,D114,$C$1,G114,1,F114,F114,SIMDrateratios,RateRatios!$B$3)*10</f>
        <v>583.20056002671254</v>
      </c>
      <c r="R114" s="92">
        <f>new_yll(2,B114,C114,D114,$C$1,G114+H114,1,F114,F114,SIMDrateratios,RateRatios!$B$3)*10</f>
        <v>582.66139392289097</v>
      </c>
      <c r="S114" s="92">
        <f t="shared" si="152"/>
        <v>0.5391661038215716</v>
      </c>
      <c r="T114" s="92">
        <f>new_yll(5,B114,C114,D114,$C$1,G114,1,F114,F114,SIMDrateratios,RateRatios!$B$3)*1000</f>
        <v>249592.48928444067</v>
      </c>
      <c r="U114" s="92">
        <f>new_yll(5,B114,C114,D114,$C$1,G114+H114,1,F114,F114,SIMDrateratios,RateRatios!$B$3)*1000</f>
        <v>249362.09264109613</v>
      </c>
      <c r="V114" s="92">
        <f t="shared" si="153"/>
        <v>230.39664334454574</v>
      </c>
      <c r="W114" s="92">
        <f>new_yll(10,B114,C114,D114,$C$1,G114,1,F114,F114,SIMDrateratios,RateRatios!$B$3)*10</f>
        <v>6294.3517967632615</v>
      </c>
      <c r="X114" s="92">
        <f>new_yll(10,B114,C114,D114,$C$1,G114+H114,1,F114,F114,SIMDrateratios,RateRatios!$B$3)*10</f>
        <v>6288.5598348744543</v>
      </c>
      <c r="Y114" s="92">
        <f t="shared" si="154"/>
        <v>5.7919618888072364</v>
      </c>
      <c r="Z114" s="92">
        <f>new_yll(20,B114,C114,D114,$C$1,G114,1,F114,F114,SIMDrateratios,RateRatios!$B$3)*10</f>
        <v>16735.073925069944</v>
      </c>
      <c r="AA114" s="92">
        <f>new_yll(20,B114,C114,D114,$C$1,G114+H114,1,F114,F114,SIMDrateratios,RateRatios!$B$3)*10</f>
        <v>16719.821353798656</v>
      </c>
      <c r="AB114" s="92">
        <f t="shared" si="155"/>
        <v>15.252571271288616</v>
      </c>
      <c r="AC114" s="92">
        <f>hosp_count(2,B114,C114,D114,$C$1,G114,1,F114,F114,SIMDRateRatios_hosp,SIMDrateratios,RateRatios!$B$3)*10</f>
        <v>774.3593638191287</v>
      </c>
      <c r="AD114" s="92">
        <f>hosp_count(2,B114,C114,D114,$C$1,G114+H114,1,F114,F114,SIMDRateRatios_hosp,SIMDrateratios,RateRatios!$B$3)*10</f>
        <v>773.80250458525802</v>
      </c>
      <c r="AE114" s="92">
        <f t="shared" si="156"/>
        <v>0.55685923387068215</v>
      </c>
      <c r="AF114" s="92">
        <f>hosp_count(5,B114,C114,D114,$C$1,G114,1,F114,F114,SIMDRateRatios_hosp,SIMDrateratios,RateRatios!$B$3)*1000</f>
        <v>326984.63998980384</v>
      </c>
      <c r="AG114" s="92">
        <f>hosp_count(5,B114,C114,D114,$C$1,G114+H114,1,F114,F114,SIMDRateRatios_hosp,SIMDrateratios,RateRatios!$B$3)*1000</f>
        <v>326749.94059756328</v>
      </c>
      <c r="AH114" s="92">
        <f t="shared" si="157"/>
        <v>234.6993922405527</v>
      </c>
      <c r="AI114" s="92">
        <f>hosp_count(10,B114,C114,D114,$C$1,G114,1,F114,F114,SIMDRateRatios_hosp,SIMDrateratios,RateRatios!$B$3)*10</f>
        <v>8065.5992873306332</v>
      </c>
      <c r="AJ114" s="92">
        <f>hosp_count(10,B114,C114,D114,$C$1,G114+H114,1,F114,F114,SIMDRateRatios_hosp,SIMDrateratios,RateRatios!$B$3)*10</f>
        <v>8059.8324452019651</v>
      </c>
      <c r="AK114" s="92">
        <f t="shared" si="158"/>
        <v>5.7668421286680314</v>
      </c>
      <c r="AL114" s="92">
        <f>hosp_count(20,B114,C114,D114,$C$1,G114,1,F114,F114,SIMDRateRatios_hosp,SIMDrateratios,RateRatios!$B$3)*10</f>
        <v>20573.228893648611</v>
      </c>
      <c r="AM114" s="92">
        <f>hosp_count(20,B114,C114,D114,$C$1,G114+H114,1,F114,F114,SIMDRateRatios_hosp,SIMDrateratios,RateRatios!$B$3)*10</f>
        <v>20558.689508455296</v>
      </c>
      <c r="AN114" s="92">
        <f t="shared" si="159"/>
        <v>14.539385193314956</v>
      </c>
    </row>
    <row r="115" spans="1:63" x14ac:dyDescent="0.2">
      <c r="A115" s="83" t="s">
        <v>96</v>
      </c>
      <c r="B115" s="71">
        <v>27.5</v>
      </c>
      <c r="C115" s="71" t="s">
        <v>1</v>
      </c>
      <c r="D115" s="76">
        <v>2</v>
      </c>
      <c r="E115" s="84">
        <v>1</v>
      </c>
      <c r="F115" s="73">
        <f>HLOOKUP('III Tool Overview'!$H$6,LookUpData_Pop!$B$1:$AV$269,LookUpData_Pop!BB114,FALSE)/50</f>
        <v>891.96</v>
      </c>
      <c r="G115" s="59">
        <f>'III Tool Overview'!$H$9/110</f>
        <v>0</v>
      </c>
      <c r="H115" s="92">
        <f t="shared" si="151"/>
        <v>891.96</v>
      </c>
      <c r="I115" s="92">
        <f>new_ci(2,B115,C115,D115,$C$1,G115,1,F115,E115*F115,SIMDrateratios,RateRatios!$B$3)*10</f>
        <v>12.53311555427986</v>
      </c>
      <c r="J115" s="92">
        <f>new_ci(2,B115,C115,D115,$C$1,G115+H115,1,H115,H115,SIMDrateratios,RateRatios!$B$3)*10</f>
        <v>12.521529983885316</v>
      </c>
      <c r="K115" s="92">
        <f>new_ci(5,B115,C115,D115,$C$1,G115,1,F115,F115,SIMDrateratios,RateRatios!$B$3)*1000</f>
        <v>5470.9941962206067</v>
      </c>
      <c r="L115" s="72">
        <f>new_ci(5,B115,C115,D115,$C$1,H115,1,F115,F115,SIMDrateratios,RateRatios!$B$3)*1000</f>
        <v>5465.9488118801792</v>
      </c>
      <c r="M115" s="92">
        <f>new_ci(10,B115,C115,D115,$C$1,G115,1,F115,F115,SIMDrateratios,RateRatios!$B$3)*10</f>
        <v>143.05379859560756</v>
      </c>
      <c r="N115" s="92">
        <f>new_ci(10,B115,C115,D115,$C$1,G115+H115,1,F115,F115,SIMDrateratios,RateRatios!$B$3)*10</f>
        <v>142.92253312303882</v>
      </c>
      <c r="O115" s="92">
        <f>new_ci(20,B115,C115,D115,$C$1,G115,1,F115,F115,SIMDrateratios,RateRatios!$B$3)*10</f>
        <v>414.1398726690972</v>
      </c>
      <c r="P115" s="92">
        <f>new_ci(20,B115,C115,D115,$C$1,G115+H115,1,F115,F115,SIMDrateratios,RateRatios!$B$3)*10</f>
        <v>413.76580052081067</v>
      </c>
      <c r="Q115" s="92">
        <f>new_yll(2,B115,C115,D115,$C$1,G115,1,F115,F115,SIMDrateratios,RateRatios!$B$3)*10</f>
        <v>889.85120435387</v>
      </c>
      <c r="R115" s="92">
        <f>new_yll(2,B115,C115,D115,$C$1,G115+H115,1,F115,F115,SIMDrateratios,RateRatios!$B$3)*10</f>
        <v>889.02862885585728</v>
      </c>
      <c r="S115" s="92">
        <f t="shared" si="152"/>
        <v>0.82257549801272489</v>
      </c>
      <c r="T115" s="92">
        <f>new_yll(5,B115,C115,D115,$C$1,G115,1,F115,F115,SIMDrateratios,RateRatios!$B$3)*1000</f>
        <v>379845.51805697277</v>
      </c>
      <c r="U115" s="92">
        <f>new_yll(5,B115,C115,D115,$C$1,G115+H115,1,F115,F115,SIMDrateratios,RateRatios!$B$3)*1000</f>
        <v>379495.21249421465</v>
      </c>
      <c r="V115" s="92">
        <f t="shared" si="153"/>
        <v>350.30556275811978</v>
      </c>
      <c r="W115" s="92">
        <f>new_yll(10,B115,C115,D115,$C$1,G115,1,F115,F115,SIMDrateratios,RateRatios!$B$3)*10</f>
        <v>9530.853317897403</v>
      </c>
      <c r="X115" s="92">
        <f>new_yll(10,B115,C115,D115,$C$1,G115+H115,1,F115,F115,SIMDrateratios,RateRatios!$B$3)*10</f>
        <v>9522.1062842817319</v>
      </c>
      <c r="Y115" s="92">
        <f t="shared" si="154"/>
        <v>8.747033615671171</v>
      </c>
      <c r="Z115" s="92">
        <f>new_yll(20,B115,C115,D115,$C$1,G115,1,F115,F115,SIMDrateratios,RateRatios!$B$3)*10</f>
        <v>24995.348866920955</v>
      </c>
      <c r="AA115" s="92">
        <f>new_yll(20,B115,C115,D115,$C$1,G115+H115,1,F115,F115,SIMDrateratios,RateRatios!$B$3)*10</f>
        <v>24972.744163332096</v>
      </c>
      <c r="AB115" s="92">
        <f t="shared" si="155"/>
        <v>22.604703588858683</v>
      </c>
      <c r="AC115" s="92">
        <f>hosp_count(2,B115,C115,D115,$C$1,G115,1,F115,F115,SIMDRateRatios_hosp,SIMDrateratios,RateRatios!$B$3)*10</f>
        <v>1023.3954111179028</v>
      </c>
      <c r="AD115" s="92">
        <f>hosp_count(2,B115,C115,D115,$C$1,G115+H115,1,F115,F115,SIMDRateRatios_hosp,SIMDrateratios,RateRatios!$B$3)*10</f>
        <v>1022.65936069075</v>
      </c>
      <c r="AE115" s="92">
        <f t="shared" si="156"/>
        <v>0.73605042715280433</v>
      </c>
      <c r="AF115" s="92">
        <f>hosp_count(5,B115,C115,D115,$C$1,G115,1,F115,F115,SIMDRateRatios_hosp,SIMDrateratios,RateRatios!$B$3)*1000</f>
        <v>431799.66211718373</v>
      </c>
      <c r="AG115" s="92">
        <f>hosp_count(5,B115,C115,D115,$C$1,G115+H115,1,F115,F115,SIMDRateRatios_hosp,SIMDrateratios,RateRatios!$B$3)*1000</f>
        <v>431490.00370889192</v>
      </c>
      <c r="AH115" s="92">
        <f t="shared" si="157"/>
        <v>309.65840829181252</v>
      </c>
      <c r="AI115" s="92">
        <f>hosp_count(10,B115,C115,D115,$C$1,G115,1,F115,F115,SIMDRateRatios_hosp,SIMDrateratios,RateRatios!$B$3)*10</f>
        <v>10633.648225041579</v>
      </c>
      <c r="AJ115" s="92">
        <f>hosp_count(10,B115,C115,D115,$C$1,G115+H115,1,F115,F115,SIMDRateRatios_hosp,SIMDrateratios,RateRatios!$B$3)*10</f>
        <v>10626.068001843701</v>
      </c>
      <c r="AK115" s="92">
        <f t="shared" si="158"/>
        <v>7.5802231978777854</v>
      </c>
      <c r="AL115" s="92">
        <f>hosp_count(20,B115,C115,D115,$C$1,G115,1,F115,F115,SIMDRateRatios_hosp,SIMDrateratios,RateRatios!$B$3)*10</f>
        <v>26992.061347965031</v>
      </c>
      <c r="AM115" s="92">
        <f>hosp_count(20,B115,C115,D115,$C$1,G115+H115,1,F115,F115,SIMDRateRatios_hosp,SIMDrateratios,RateRatios!$B$3)*10</f>
        <v>26973.163679329915</v>
      </c>
      <c r="AN115" s="92">
        <f t="shared" si="159"/>
        <v>18.897668635116133</v>
      </c>
    </row>
    <row r="116" spans="1:63" x14ac:dyDescent="0.2">
      <c r="A116" s="83" t="s">
        <v>97</v>
      </c>
      <c r="B116" s="71">
        <v>32.5</v>
      </c>
      <c r="C116" s="71" t="s">
        <v>1</v>
      </c>
      <c r="D116" s="76">
        <v>2</v>
      </c>
      <c r="E116" s="84">
        <v>1</v>
      </c>
      <c r="F116" s="73">
        <f>HLOOKUP('III Tool Overview'!$H$6,LookUpData_Pop!$B$1:$AV$269,LookUpData_Pop!BB115,FALSE)/50</f>
        <v>783.3</v>
      </c>
      <c r="G116" s="59">
        <f>'III Tool Overview'!$H$9/110</f>
        <v>0</v>
      </c>
      <c r="H116" s="92">
        <f t="shared" si="151"/>
        <v>783.3</v>
      </c>
      <c r="I116" s="92">
        <f>new_ci(2,B116,C116,D116,$C$1,G116,1,F116,E116*F116,SIMDrateratios,RateRatios!$B$3)*10</f>
        <v>14.699819281721798</v>
      </c>
      <c r="J116" s="92">
        <f>new_ci(2,B116,C116,D116,$C$1,G116+H116,1,H116,H116,SIMDrateratios,RateRatios!$B$3)*10</f>
        <v>14.686239836147838</v>
      </c>
      <c r="K116" s="92">
        <f>new_ci(5,B116,C116,D116,$C$1,G116,1,F116,F116,SIMDrateratios,RateRatios!$B$3)*1000</f>
        <v>6411.7047236256749</v>
      </c>
      <c r="L116" s="72">
        <f>new_ci(5,B116,C116,D116,$C$1,H116,1,F116,F116,SIMDrateratios,RateRatios!$B$3)*1000</f>
        <v>6405.8004457240477</v>
      </c>
      <c r="M116" s="92">
        <f>new_ci(10,B116,C116,D116,$C$1,G116,1,F116,F116,SIMDrateratios,RateRatios!$B$3)*10</f>
        <v>167.37064982676418</v>
      </c>
      <c r="N116" s="92">
        <f>new_ci(10,B116,C116,D116,$C$1,G116+H116,1,F116,F116,SIMDrateratios,RateRatios!$B$3)*10</f>
        <v>167.21755424187234</v>
      </c>
      <c r="O116" s="92">
        <f>new_ci(20,B116,C116,D116,$C$1,G116,1,F116,F116,SIMDrateratios,RateRatios!$B$3)*10</f>
        <v>482.02204389348458</v>
      </c>
      <c r="P116" s="92">
        <f>new_ci(20,B116,C116,D116,$C$1,G116+H116,1,F116,F116,SIMDrateratios,RateRatios!$B$3)*10</f>
        <v>481.59033322116102</v>
      </c>
      <c r="Q116" s="92">
        <f>new_yll(2,B116,C116,D116,$C$1,G116,1,F116,F116,SIMDrateratios,RateRatios!$B$3)*10</f>
        <v>984.88789187536042</v>
      </c>
      <c r="R116" s="92">
        <f>new_yll(2,B116,C116,D116,$C$1,G116+H116,1,F116,F116,SIMDrateratios,RateRatios!$B$3)*10</f>
        <v>983.97806902190518</v>
      </c>
      <c r="S116" s="92">
        <f t="shared" si="152"/>
        <v>0.90982285345523906</v>
      </c>
      <c r="T116" s="92">
        <f>new_yll(5,B116,C116,D116,$C$1,G116,1,F116,F116,SIMDrateratios,RateRatios!$B$3)*1000</f>
        <v>419515.39858925331</v>
      </c>
      <c r="U116" s="92">
        <f>new_yll(5,B116,C116,D116,$C$1,G116+H116,1,F116,F116,SIMDrateratios,RateRatios!$B$3)*1000</f>
        <v>419129.0687532787</v>
      </c>
      <c r="V116" s="92">
        <f t="shared" si="153"/>
        <v>386.32983597461134</v>
      </c>
      <c r="W116" s="92">
        <f>new_yll(10,B116,C116,D116,$C$1,G116,1,F116,F116,SIMDrateratios,RateRatios!$B$3)*10</f>
        <v>10482.130030129729</v>
      </c>
      <c r="X116" s="92">
        <f>new_yll(10,B116,C116,D116,$C$1,G116+H116,1,F116,F116,SIMDrateratios,RateRatios!$B$3)*10</f>
        <v>10472.539471207772</v>
      </c>
      <c r="Y116" s="92">
        <f t="shared" si="154"/>
        <v>9.5905589219564717</v>
      </c>
      <c r="Z116" s="92">
        <f>new_yll(20,B116,C116,D116,$C$1,G116,1,F116,F116,SIMDrateratios,RateRatios!$B$3)*10</f>
        <v>27175.972150872134</v>
      </c>
      <c r="AA116" s="92">
        <f>new_yll(20,B116,C116,D116,$C$1,G116+H116,1,F116,F116,SIMDrateratios,RateRatios!$B$3)*10</f>
        <v>27151.589715330854</v>
      </c>
      <c r="AB116" s="92">
        <f t="shared" si="155"/>
        <v>24.382435541279847</v>
      </c>
      <c r="AC116" s="92">
        <f>hosp_count(2,B116,C116,D116,$C$1,G116,1,F116,F116,SIMDRateRatios_hosp,SIMDrateratios,RateRatios!$B$3)*10</f>
        <v>1033.332185241507</v>
      </c>
      <c r="AD116" s="92">
        <f>hosp_count(2,B116,C116,D116,$C$1,G116+H116,1,F116,F116,SIMDRateRatios_hosp,SIMDrateratios,RateRatios!$B$3)*10</f>
        <v>1032.5893060043175</v>
      </c>
      <c r="AE116" s="92">
        <f t="shared" si="156"/>
        <v>0.74287923718952698</v>
      </c>
      <c r="AF116" s="92">
        <f>hosp_count(5,B116,C116,D116,$C$1,G116,1,F116,F116,SIMDRateRatios_hosp,SIMDrateratios,RateRatios!$B$3)*1000</f>
        <v>435661.43654716166</v>
      </c>
      <c r="AG116" s="92">
        <f>hosp_count(5,B116,C116,D116,$C$1,G116+H116,1,F116,F116,SIMDRateRatios_hosp,SIMDrateratios,RateRatios!$B$3)*1000</f>
        <v>435349.44752098533</v>
      </c>
      <c r="AH116" s="92">
        <f t="shared" si="157"/>
        <v>311.98902617633576</v>
      </c>
      <c r="AI116" s="92">
        <f>hosp_count(10,B116,C116,D116,$C$1,G116,1,F116,F116,SIMDRateRatios_hosp,SIMDrateratios,RateRatios!$B$3)*10</f>
        <v>10712.080096419324</v>
      </c>
      <c r="AJ116" s="92">
        <f>hosp_count(10,B116,C116,D116,$C$1,G116+H116,1,F116,F116,SIMDRateRatios_hosp,SIMDrateratios,RateRatios!$B$3)*10</f>
        <v>10704.470054999563</v>
      </c>
      <c r="AK116" s="92">
        <f t="shared" si="158"/>
        <v>7.6100414197608188</v>
      </c>
      <c r="AL116" s="92">
        <f>hosp_count(20,B116,C116,D116,$C$1,G116,1,F116,F116,SIMDRateRatios_hosp,SIMDrateratios,RateRatios!$B$3)*10</f>
        <v>27065.873529125536</v>
      </c>
      <c r="AM116" s="92">
        <f>hosp_count(20,B116,C116,D116,$C$1,G116+H116,1,F116,F116,SIMDRateRatios_hosp,SIMDrateratios,RateRatios!$B$3)*10</f>
        <v>27047.103908986432</v>
      </c>
      <c r="AN116" s="92">
        <f t="shared" si="159"/>
        <v>18.769620139104518</v>
      </c>
    </row>
    <row r="117" spans="1:63" x14ac:dyDescent="0.2">
      <c r="A117" s="83" t="s">
        <v>98</v>
      </c>
      <c r="B117" s="71">
        <v>37.5</v>
      </c>
      <c r="C117" s="71" t="s">
        <v>1</v>
      </c>
      <c r="D117" s="76">
        <v>2</v>
      </c>
      <c r="E117" s="84">
        <v>1</v>
      </c>
      <c r="F117" s="73">
        <f>HLOOKUP('III Tool Overview'!$H$6,LookUpData_Pop!$B$1:$AV$269,LookUpData_Pop!BB116,FALSE)/50</f>
        <v>717.2</v>
      </c>
      <c r="G117" s="59">
        <f>'III Tool Overview'!$H$9/110</f>
        <v>0</v>
      </c>
      <c r="H117" s="92">
        <f t="shared" si="151"/>
        <v>717.2</v>
      </c>
      <c r="I117" s="92">
        <f>new_ci(2,B117,C117,D117,$C$1,G117,1,F117,E117*F117,SIMDrateratios,RateRatios!$B$3)*10</f>
        <v>20.771192549587862</v>
      </c>
      <c r="J117" s="92">
        <f>new_ci(2,B117,C117,D117,$C$1,G117+H117,1,H117,H117,SIMDrateratios,RateRatios!$B$3)*10</f>
        <v>20.752012270587326</v>
      </c>
      <c r="K117" s="92">
        <f>new_ci(5,B117,C117,D117,$C$1,G117,1,F117,F117,SIMDrateratios,RateRatios!$B$3)*1000</f>
        <v>9044.3106755070658</v>
      </c>
      <c r="L117" s="72">
        <f>new_ci(5,B117,C117,D117,$C$1,H117,1,F117,F117,SIMDrateratios,RateRatios!$B$3)*1000</f>
        <v>9035.9998875372148</v>
      </c>
      <c r="M117" s="92">
        <f>new_ci(10,B117,C117,D117,$C$1,G117,1,F117,F117,SIMDrateratios,RateRatios!$B$3)*10</f>
        <v>235.23969274593796</v>
      </c>
      <c r="N117" s="92">
        <f>new_ci(10,B117,C117,D117,$C$1,G117+H117,1,F117,F117,SIMDrateratios,RateRatios!$B$3)*10</f>
        <v>235.02575951911973</v>
      </c>
      <c r="O117" s="92">
        <f>new_ci(20,B117,C117,D117,$C$1,G117,1,F117,F117,SIMDrateratios,RateRatios!$B$3)*10</f>
        <v>669.94016959203782</v>
      </c>
      <c r="P117" s="92">
        <f>new_ci(20,B117,C117,D117,$C$1,G117+H117,1,F117,F117,SIMDrateratios,RateRatios!$B$3)*10</f>
        <v>669.35049840157853</v>
      </c>
      <c r="Q117" s="92">
        <f>new_yll(2,B117,C117,D117,$C$1,G117,1,F117,F117,SIMDrateratios,RateRatios!$B$3)*10</f>
        <v>1267.0427455248596</v>
      </c>
      <c r="R117" s="92">
        <f>new_yll(2,B117,C117,D117,$C$1,G117+H117,1,F117,F117,SIMDrateratios,RateRatios!$B$3)*10</f>
        <v>1265.8727485058268</v>
      </c>
      <c r="S117" s="92">
        <f t="shared" si="152"/>
        <v>1.1699970190327349</v>
      </c>
      <c r="T117" s="92">
        <f>new_yll(5,B117,C117,D117,$C$1,G117,1,F117,F117,SIMDrateratios,RateRatios!$B$3)*1000</f>
        <v>537512.55112067098</v>
      </c>
      <c r="U117" s="92">
        <f>new_yll(5,B117,C117,D117,$C$1,G117+H117,1,F117,F117,SIMDrateratios,RateRatios!$B$3)*1000</f>
        <v>537018.59949780453</v>
      </c>
      <c r="V117" s="92">
        <f t="shared" si="153"/>
        <v>493.95162286644336</v>
      </c>
      <c r="W117" s="92">
        <f>new_yll(10,B117,C117,D117,$C$1,G117,1,F117,F117,SIMDrateratios,RateRatios!$B$3)*10</f>
        <v>13323.239970263177</v>
      </c>
      <c r="X117" s="92">
        <f>new_yll(10,B117,C117,D117,$C$1,G117+H117,1,F117,F117,SIMDrateratios,RateRatios!$B$3)*10</f>
        <v>13311.118140884211</v>
      </c>
      <c r="Y117" s="92">
        <f t="shared" si="154"/>
        <v>12.12182937896614</v>
      </c>
      <c r="Z117" s="92">
        <f>new_yll(20,B117,C117,D117,$C$1,G117,1,F117,F117,SIMDrateratios,RateRatios!$B$3)*10</f>
        <v>33786.178228248427</v>
      </c>
      <c r="AA117" s="92">
        <f>new_yll(20,B117,C117,D117,$C$1,G117+H117,1,F117,F117,SIMDrateratios,RateRatios!$B$3)*10</f>
        <v>33756.347823333788</v>
      </c>
      <c r="AB117" s="92">
        <f t="shared" si="155"/>
        <v>29.830404914639075</v>
      </c>
      <c r="AC117" s="92">
        <f>hosp_count(2,B117,C117,D117,$C$1,G117,1,F117,F117,SIMDRateRatios_hosp,SIMDrateratios,RateRatios!$B$3)*10</f>
        <v>1166.4677238451959</v>
      </c>
      <c r="AD117" s="92">
        <f>hosp_count(2,B117,C117,D117,$C$1,G117+H117,1,F117,F117,SIMDRateRatios_hosp,SIMDrateratios,RateRatios!$B$3)*10</f>
        <v>1165.6290439554662</v>
      </c>
      <c r="AE117" s="92">
        <f t="shared" si="156"/>
        <v>0.83867988972974672</v>
      </c>
      <c r="AF117" s="92">
        <f>hosp_count(5,B117,C117,D117,$C$1,G117,1,F117,F117,SIMDRateRatios_hosp,SIMDrateratios,RateRatios!$B$3)*1000</f>
        <v>490985.92664285697</v>
      </c>
      <c r="AG117" s="92">
        <f>hosp_count(5,B117,C117,D117,$C$1,G117+H117,1,F117,F117,SIMDRateRatios_hosp,SIMDrateratios,RateRatios!$B$3)*1000</f>
        <v>490635.02477161342</v>
      </c>
      <c r="AH117" s="92">
        <f t="shared" si="157"/>
        <v>350.90187124354998</v>
      </c>
      <c r="AI117" s="92">
        <f>hosp_count(10,B117,C117,D117,$C$1,G117,1,F117,F117,SIMDRateRatios_hosp,SIMDrateratios,RateRatios!$B$3)*10</f>
        <v>12031.936123969963</v>
      </c>
      <c r="AJ117" s="92">
        <f>hosp_count(10,B117,C117,D117,$C$1,G117+H117,1,F117,F117,SIMDRateRatios_hosp,SIMDrateratios,RateRatios!$B$3)*10</f>
        <v>12023.442848497725</v>
      </c>
      <c r="AK117" s="92">
        <f t="shared" si="158"/>
        <v>8.4932754722376558</v>
      </c>
      <c r="AL117" s="92">
        <f>hosp_count(20,B117,C117,D117,$C$1,G117,1,F117,F117,SIMDRateRatios_hosp,SIMDrateratios,RateRatios!$B$3)*10</f>
        <v>30100.294686147536</v>
      </c>
      <c r="AM117" s="92">
        <f>hosp_count(20,B117,C117,D117,$C$1,G117+H117,1,F117,F117,SIMDRateRatios_hosp,SIMDrateratios,RateRatios!$B$3)*10</f>
        <v>30079.827788864124</v>
      </c>
      <c r="AN117" s="92">
        <f t="shared" si="159"/>
        <v>20.466897283411527</v>
      </c>
    </row>
    <row r="118" spans="1:63" x14ac:dyDescent="0.2">
      <c r="A118" s="83" t="s">
        <v>99</v>
      </c>
      <c r="B118" s="71">
        <v>42.5</v>
      </c>
      <c r="C118" s="71" t="s">
        <v>1</v>
      </c>
      <c r="D118" s="76">
        <v>2</v>
      </c>
      <c r="E118" s="84">
        <v>1</v>
      </c>
      <c r="F118" s="73">
        <f>HLOOKUP('III Tool Overview'!$H$6,LookUpData_Pop!$B$1:$AV$269,LookUpData_Pop!BB117,FALSE)/50</f>
        <v>719.98</v>
      </c>
      <c r="G118" s="59">
        <f>'III Tool Overview'!$H$9/110</f>
        <v>0</v>
      </c>
      <c r="H118" s="92">
        <f t="shared" si="151"/>
        <v>719.98</v>
      </c>
      <c r="I118" s="92">
        <f>new_ci(2,B118,C118,D118,$C$1,G118,1,F118,E118*F118,SIMDrateratios,RateRatios!$B$3)*10</f>
        <v>27.84215777439308</v>
      </c>
      <c r="J118" s="92">
        <f>new_ci(2,B118,C118,D118,$C$1,G118+H118,1,H118,H118,SIMDrateratios,RateRatios!$B$3)*10</f>
        <v>27.816452745554805</v>
      </c>
      <c r="K118" s="92">
        <f>new_ci(5,B118,C118,D118,$C$1,G118,1,F118,F118,SIMDrateratios,RateRatios!$B$3)*1000</f>
        <v>12103.333355096727</v>
      </c>
      <c r="L118" s="72">
        <f>new_ci(5,B118,C118,D118,$C$1,H118,1,F118,F118,SIMDrateratios,RateRatios!$B$3)*1000</f>
        <v>12092.231953020479</v>
      </c>
      <c r="M118" s="92">
        <f>new_ci(10,B118,C118,D118,$C$1,G118,1,F118,F118,SIMDrateratios,RateRatios!$B$3)*10</f>
        <v>313.72331086712524</v>
      </c>
      <c r="N118" s="92">
        <f>new_ci(10,B118,C118,D118,$C$1,G118+H118,1,F118,F118,SIMDrateratios,RateRatios!$B$3)*10</f>
        <v>313.43951792919091</v>
      </c>
      <c r="O118" s="92">
        <f>new_ci(20,B118,C118,D118,$C$1,G118,1,F118,F118,SIMDrateratios,RateRatios!$B$3)*10</f>
        <v>884.04143508931895</v>
      </c>
      <c r="P118" s="92">
        <f>new_ci(20,B118,C118,D118,$C$1,G118+H118,1,F118,F118,SIMDrateratios,RateRatios!$B$3)*10</f>
        <v>883.27602001703451</v>
      </c>
      <c r="Q118" s="92">
        <f>new_yll(2,B118,C118,D118,$C$1,G118,1,F118,F118,SIMDrateratios,RateRatios!$B$3)*10</f>
        <v>1587.0029931404056</v>
      </c>
      <c r="R118" s="92">
        <f>new_yll(2,B118,C118,D118,$C$1,G118+H118,1,F118,F118,SIMDrateratios,RateRatios!$B$3)*10</f>
        <v>1585.5378064966239</v>
      </c>
      <c r="S118" s="92">
        <f t="shared" si="152"/>
        <v>1.4651866437816352</v>
      </c>
      <c r="T118" s="92">
        <f>new_yll(5,B118,C118,D118,$C$1,G118,1,F118,F118,SIMDrateratios,RateRatios!$B$3)*1000</f>
        <v>670916.12605805963</v>
      </c>
      <c r="U118" s="92">
        <f>new_yll(5,B118,C118,D118,$C$1,G118+H118,1,F118,F118,SIMDrateratios,RateRatios!$B$3)*1000</f>
        <v>670300.69019008218</v>
      </c>
      <c r="V118" s="92">
        <f t="shared" si="153"/>
        <v>615.43586797744501</v>
      </c>
      <c r="W118" s="92">
        <f>new_yll(10,B118,C118,D118,$C$1,G118,1,F118,F118,SIMDrateratios,RateRatios!$B$3)*10</f>
        <v>16515.993348039901</v>
      </c>
      <c r="X118" s="92">
        <f>new_yll(10,B118,C118,D118,$C$1,G118+H118,1,F118,F118,SIMDrateratios,RateRatios!$B$3)*10</f>
        <v>16501.043557691206</v>
      </c>
      <c r="Y118" s="92">
        <f t="shared" si="154"/>
        <v>14.949790348695387</v>
      </c>
      <c r="Z118" s="92">
        <f>new_yll(20,B118,C118,D118,$C$1,G118,1,F118,F118,SIMDrateratios,RateRatios!$B$3)*10</f>
        <v>41091.798495460025</v>
      </c>
      <c r="AA118" s="92">
        <f>new_yll(20,B118,C118,D118,$C$1,G118+H118,1,F118,F118,SIMDrateratios,RateRatios!$B$3)*10</f>
        <v>41056.057723458078</v>
      </c>
      <c r="AB118" s="92">
        <f t="shared" si="155"/>
        <v>35.740772001947335</v>
      </c>
      <c r="AC118" s="92">
        <f>hosp_count(2,B118,C118,D118,$C$1,G118,1,F118,F118,SIMDRateRatios_hosp,SIMDrateratios,RateRatios!$B$3)*10</f>
        <v>1346.3768065556894</v>
      </c>
      <c r="AD118" s="92">
        <f>hosp_count(2,B118,C118,D118,$C$1,G118+H118,1,F118,F118,SIMDRateRatios_hosp,SIMDrateratios,RateRatios!$B$3)*10</f>
        <v>1345.4084767189192</v>
      </c>
      <c r="AE118" s="92">
        <f t="shared" si="156"/>
        <v>0.96832983677018092</v>
      </c>
      <c r="AF118" s="92">
        <f>hosp_count(5,B118,C118,D118,$C$1,G118,1,F118,F118,SIMDRateRatios_hosp,SIMDrateratios,RateRatios!$B$3)*1000</f>
        <v>565827.40188951732</v>
      </c>
      <c r="AG118" s="92">
        <f>hosp_count(5,B118,C118,D118,$C$1,G118+H118,1,F118,F118,SIMDRateRatios_hosp,SIMDrateratios,RateRatios!$B$3)*1000</f>
        <v>565423.70292381337</v>
      </c>
      <c r="AH118" s="92">
        <f t="shared" si="157"/>
        <v>403.69896570395213</v>
      </c>
      <c r="AI118" s="92">
        <f>hosp_count(10,B118,C118,D118,$C$1,G118,1,F118,F118,SIMDRateRatios_hosp,SIMDrateratios,RateRatios!$B$3)*10</f>
        <v>13821.782679743676</v>
      </c>
      <c r="AJ118" s="92">
        <f>hosp_count(10,B118,C118,D118,$C$1,G118+H118,1,F118,F118,SIMDRateRatios_hosp,SIMDrateratios,RateRatios!$B$3)*10</f>
        <v>13812.083297804787</v>
      </c>
      <c r="AK118" s="92">
        <f t="shared" si="158"/>
        <v>9.6993819388881093</v>
      </c>
      <c r="AL118" s="92">
        <f>hosp_count(20,B118,C118,D118,$C$1,G118,1,F118,F118,SIMDRateRatios_hosp,SIMDrateratios,RateRatios!$B$3)*10</f>
        <v>34254.783437322476</v>
      </c>
      <c r="AM118" s="92">
        <f>hosp_count(20,B118,C118,D118,$C$1,G118+H118,1,F118,F118,SIMDRateRatios_hosp,SIMDrateratios,RateRatios!$B$3)*10</f>
        <v>34231.923095983228</v>
      </c>
      <c r="AN118" s="92">
        <f t="shared" si="159"/>
        <v>22.860341339248407</v>
      </c>
    </row>
    <row r="119" spans="1:63" x14ac:dyDescent="0.2">
      <c r="A119" s="83" t="s">
        <v>100</v>
      </c>
      <c r="B119" s="71">
        <v>47.5</v>
      </c>
      <c r="C119" s="71" t="s">
        <v>1</v>
      </c>
      <c r="D119" s="76">
        <v>2</v>
      </c>
      <c r="E119" s="84">
        <v>1</v>
      </c>
      <c r="F119" s="73">
        <f>HLOOKUP('III Tool Overview'!$H$6,LookUpData_Pop!$B$1:$AV$269,LookUpData_Pop!BB118,FALSE)/50</f>
        <v>709</v>
      </c>
      <c r="G119" s="59">
        <f>'III Tool Overview'!$H$9/110</f>
        <v>0</v>
      </c>
      <c r="H119" s="92">
        <f t="shared" si="151"/>
        <v>709</v>
      </c>
      <c r="I119" s="92">
        <f>new_ci(2,B119,C119,D119,$C$1,G119,1,F119,E119*F119,SIMDrateratios,RateRatios!$B$3)*10</f>
        <v>42.289294697799576</v>
      </c>
      <c r="J119" s="92">
        <f>new_ci(2,B119,C119,D119,$C$1,G119+H119,1,H119,H119,SIMDrateratios,RateRatios!$B$3)*10</f>
        <v>42.250293683680979</v>
      </c>
      <c r="K119" s="92">
        <f>new_ci(5,B119,C119,D119,$C$1,G119,1,F119,F119,SIMDrateratios,RateRatios!$B$3)*1000</f>
        <v>18318.683305048613</v>
      </c>
      <c r="L119" s="72">
        <f>new_ci(5,B119,C119,D119,$C$1,H119,1,F119,F119,SIMDrateratios,RateRatios!$B$3)*1000</f>
        <v>18301.959047904122</v>
      </c>
      <c r="M119" s="92">
        <f>new_ci(10,B119,C119,D119,$C$1,G119,1,F119,F119,SIMDrateratios,RateRatios!$B$3)*10</f>
        <v>471.32251480776262</v>
      </c>
      <c r="N119" s="92">
        <f>new_ci(10,B119,C119,D119,$C$1,G119+H119,1,F119,F119,SIMDrateratios,RateRatios!$B$3)*10</f>
        <v>470.90134924128051</v>
      </c>
      <c r="O119" s="92">
        <f>new_ci(20,B119,C119,D119,$C$1,G119,1,F119,F119,SIMDrateratios,RateRatios!$B$3)*10</f>
        <v>1298.4061098131961</v>
      </c>
      <c r="P119" s="92">
        <f>new_ci(20,B119,C119,D119,$C$1,G119+H119,1,F119,F119,SIMDrateratios,RateRatios!$B$3)*10</f>
        <v>1297.322355227602</v>
      </c>
      <c r="Q119" s="92">
        <f>new_yll(2,B119,C119,D119,$C$1,G119,1,F119,F119,SIMDrateratios,RateRatios!$B$3)*10</f>
        <v>2156.7540295877784</v>
      </c>
      <c r="R119" s="92">
        <f>new_yll(2,B119,C119,D119,$C$1,G119+H119,1,F119,F119,SIMDrateratios,RateRatios!$B$3)*10</f>
        <v>2154.7649778677301</v>
      </c>
      <c r="S119" s="92">
        <f t="shared" si="152"/>
        <v>1.9890517200483373</v>
      </c>
      <c r="T119" s="92">
        <f>new_yll(5,B119,C119,D119,$C$1,G119,1,F119,F119,SIMDrateratios,RateRatios!$B$3)*1000</f>
        <v>905588.13094932016</v>
      </c>
      <c r="U119" s="92">
        <f>new_yll(5,B119,C119,D119,$C$1,G119+H119,1,F119,F119,SIMDrateratios,RateRatios!$B$3)*1000</f>
        <v>904761.2254107612</v>
      </c>
      <c r="V119" s="92">
        <f t="shared" si="153"/>
        <v>826.90553855895996</v>
      </c>
      <c r="W119" s="92">
        <f>new_yll(10,B119,C119,D119,$C$1,G119,1,F119,F119,SIMDrateratios,RateRatios!$B$3)*10</f>
        <v>21993.272379306029</v>
      </c>
      <c r="X119" s="92">
        <f>new_yll(10,B119,C119,D119,$C$1,G119+H119,1,F119,F119,SIMDrateratios,RateRatios!$B$3)*10</f>
        <v>21973.597568031033</v>
      </c>
      <c r="Y119" s="92">
        <f t="shared" si="154"/>
        <v>19.674811274995591</v>
      </c>
      <c r="Z119" s="92">
        <f>new_yll(20,B119,C119,D119,$C$1,G119,1,F119,F119,SIMDrateratios,RateRatios!$B$3)*10</f>
        <v>52702.731193827305</v>
      </c>
      <c r="AA119" s="92">
        <f>new_yll(20,B119,C119,D119,$C$1,G119+H119,1,F119,F119,SIMDrateratios,RateRatios!$B$3)*10</f>
        <v>52658.371216535634</v>
      </c>
      <c r="AB119" s="92">
        <f t="shared" si="155"/>
        <v>44.359977291671385</v>
      </c>
      <c r="AC119" s="92">
        <f>hosp_count(2,B119,C119,D119,$C$1,G119,1,F119,F119,SIMDRateRatios_hosp,SIMDrateratios,RateRatios!$B$3)*10</f>
        <v>1634.6058156076836</v>
      </c>
      <c r="AD119" s="92">
        <f>hosp_count(2,B119,C119,D119,$C$1,G119+H119,1,F119,F119,SIMDRateRatios_hosp,SIMDrateratios,RateRatios!$B$3)*10</f>
        <v>1633.4302207762858</v>
      </c>
      <c r="AE119" s="92">
        <f t="shared" si="156"/>
        <v>1.1755948313978024</v>
      </c>
      <c r="AF119" s="92">
        <f>hosp_count(5,B119,C119,D119,$C$1,G119,1,F119,F119,SIMDRateRatios_hosp,SIMDrateratios,RateRatios!$B$3)*1000</f>
        <v>684641.6233568344</v>
      </c>
      <c r="AG119" s="92">
        <f>hosp_count(5,B119,C119,D119,$C$1,G119+H119,1,F119,F119,SIMDRateRatios_hosp,SIMDrateratios,RateRatios!$B$3)*1000</f>
        <v>684155.29654396232</v>
      </c>
      <c r="AH119" s="92">
        <f t="shared" si="157"/>
        <v>486.32681287208106</v>
      </c>
      <c r="AI119" s="92">
        <f>hosp_count(10,B119,C119,D119,$C$1,G119,1,F119,F119,SIMDRateRatios_hosp,SIMDrateratios,RateRatios!$B$3)*10</f>
        <v>16609.483064840533</v>
      </c>
      <c r="AJ119" s="92">
        <f>hosp_count(10,B119,C119,D119,$C$1,G119+H119,1,F119,F119,SIMDRateRatios_hosp,SIMDrateratios,RateRatios!$B$3)*10</f>
        <v>16597.983584744019</v>
      </c>
      <c r="AK119" s="92">
        <f t="shared" si="158"/>
        <v>11.499480096514162</v>
      </c>
      <c r="AL119" s="92">
        <f>hosp_count(20,B119,C119,D119,$C$1,G119,1,F119,F119,SIMDRateRatios_hosp,SIMDrateratios,RateRatios!$B$3)*10</f>
        <v>40346.076647655034</v>
      </c>
      <c r="AM119" s="92">
        <f>hosp_count(20,B119,C119,D119,$C$1,G119+H119,1,F119,F119,SIMDRateRatios_hosp,SIMDrateratios,RateRatios!$B$3)*10</f>
        <v>40320.248042118386</v>
      </c>
      <c r="AN119" s="92">
        <f t="shared" si="159"/>
        <v>25.828605536647956</v>
      </c>
    </row>
    <row r="120" spans="1:63" x14ac:dyDescent="0.2">
      <c r="A120" s="83" t="s">
        <v>101</v>
      </c>
      <c r="B120" s="71">
        <v>52.5</v>
      </c>
      <c r="C120" s="71" t="s">
        <v>1</v>
      </c>
      <c r="D120" s="76">
        <v>2</v>
      </c>
      <c r="E120" s="84">
        <v>1</v>
      </c>
      <c r="F120" s="73">
        <f>HLOOKUP('III Tool Overview'!$H$6,LookUpData_Pop!$B$1:$AV$269,LookUpData_Pop!BB119,FALSE)/50</f>
        <v>615.82000000000005</v>
      </c>
      <c r="G120" s="59">
        <f>'III Tool Overview'!$H$9/110</f>
        <v>0</v>
      </c>
      <c r="H120" s="92">
        <f t="shared" si="151"/>
        <v>615.82000000000005</v>
      </c>
      <c r="I120" s="92">
        <f>new_ci(2,B120,C120,D120,$C$1,G120,1,F120,E120*F120,SIMDrateratios,RateRatios!$B$3)*10</f>
        <v>49.020177930994535</v>
      </c>
      <c r="J120" s="92">
        <f>new_ci(2,B120,C120,D120,$C$1,G120+H120,1,H120,H120,SIMDrateratios,RateRatios!$B$3)*10</f>
        <v>48.975001616070884</v>
      </c>
      <c r="K120" s="92">
        <f>new_ci(5,B120,C120,D120,$C$1,G120,1,F120,F120,SIMDrateratios,RateRatios!$B$3)*1000</f>
        <v>21162.888848416747</v>
      </c>
      <c r="L120" s="72">
        <f>new_ci(5,B120,C120,D120,$C$1,H120,1,F120,F120,SIMDrateratios,RateRatios!$B$3)*1000</f>
        <v>21143.647426180505</v>
      </c>
      <c r="M120" s="92">
        <f>new_ci(10,B120,C120,D120,$C$1,G120,1,F120,F120,SIMDrateratios,RateRatios!$B$3)*10</f>
        <v>540.68983157396224</v>
      </c>
      <c r="N120" s="92">
        <f>new_ci(10,B120,C120,D120,$C$1,G120+H120,1,F120,F120,SIMDrateratios,RateRatios!$B$3)*10</f>
        <v>540.21215955157754</v>
      </c>
      <c r="O120" s="92">
        <f>new_ci(20,B120,C120,D120,$C$1,G120,1,F120,F120,SIMDrateratios,RateRatios!$B$3)*10</f>
        <v>1458.2006778991495</v>
      </c>
      <c r="P120" s="92">
        <f>new_ci(20,B120,C120,D120,$C$1,G120+H120,1,F120,F120,SIMDrateratios,RateRatios!$B$3)*10</f>
        <v>1457.0253908544269</v>
      </c>
      <c r="Q120" s="92">
        <f>new_yll(2,B120,C120,D120,$C$1,G120,1,F120,F120,SIMDrateratios,RateRatios!$B$3)*10</f>
        <v>2303.9483627567433</v>
      </c>
      <c r="R120" s="92">
        <f>new_yll(2,B120,C120,D120,$C$1,G120+H120,1,F120,F120,SIMDrateratios,RateRatios!$B$3)*10</f>
        <v>2301.8250759553316</v>
      </c>
      <c r="S120" s="92">
        <f t="shared" si="152"/>
        <v>2.123286801411723</v>
      </c>
      <c r="T120" s="92">
        <f>new_yll(5,B120,C120,D120,$C$1,G120,1,F120,F120,SIMDrateratios,RateRatios!$B$3)*1000</f>
        <v>961598.53842936899</v>
      </c>
      <c r="U120" s="92">
        <f>new_yll(5,B120,C120,D120,$C$1,G120+H120,1,F120,F120,SIMDrateratios,RateRatios!$B$3)*1000</f>
        <v>960724.03403200873</v>
      </c>
      <c r="V120" s="92">
        <f t="shared" si="153"/>
        <v>874.50439736025874</v>
      </c>
      <c r="W120" s="92">
        <f>new_yll(10,B120,C120,D120,$C$1,G120,1,F120,F120,SIMDrateratios,RateRatios!$B$3)*10</f>
        <v>23076.56976739076</v>
      </c>
      <c r="X120" s="92">
        <f>new_yll(10,B120,C120,D120,$C$1,G120+H120,1,F120,F120,SIMDrateratios,RateRatios!$B$3)*10</f>
        <v>23056.149044570368</v>
      </c>
      <c r="Y120" s="92">
        <f t="shared" si="154"/>
        <v>20.420722820392257</v>
      </c>
      <c r="Z120" s="92">
        <f>new_yll(20,B120,C120,D120,$C$1,G120,1,F120,F120,SIMDrateratios,RateRatios!$B$3)*10</f>
        <v>53507.143158999534</v>
      </c>
      <c r="AA120" s="92">
        <f>new_yll(20,B120,C120,D120,$C$1,G120+H120,1,F120,F120,SIMDrateratios,RateRatios!$B$3)*10</f>
        <v>53463.461422479966</v>
      </c>
      <c r="AB120" s="92">
        <f t="shared" si="155"/>
        <v>43.681736519567494</v>
      </c>
      <c r="AC120" s="92">
        <f>hosp_count(2,B120,C120,D120,$C$1,G120,1,F120,F120,SIMDRateRatios_hosp,SIMDrateratios,RateRatios!$B$3)*10</f>
        <v>1632.4291359321753</v>
      </c>
      <c r="AD120" s="92">
        <f>hosp_count(2,B120,C120,D120,$C$1,G120+H120,1,F120,F120,SIMDRateRatios_hosp,SIMDrateratios,RateRatios!$B$3)*10</f>
        <v>1631.2547633897875</v>
      </c>
      <c r="AE120" s="92">
        <f t="shared" si="156"/>
        <v>1.1743725423878004</v>
      </c>
      <c r="AF120" s="92">
        <f>hosp_count(5,B120,C120,D120,$C$1,G120,1,F120,F120,SIMDRateRatios_hosp,SIMDrateratios,RateRatios!$B$3)*1000</f>
        <v>681535.59064323467</v>
      </c>
      <c r="AG120" s="92">
        <f>hosp_count(5,B120,C120,D120,$C$1,G120+H120,1,F120,F120,SIMDRateRatios_hosp,SIMDrateratios,RateRatios!$B$3)*1000</f>
        <v>681053.34187580517</v>
      </c>
      <c r="AH120" s="92">
        <f t="shared" si="157"/>
        <v>482.24876742949709</v>
      </c>
      <c r="AI120" s="92">
        <f>hosp_count(10,B120,C120,D120,$C$1,G120,1,F120,F120,SIMDRateRatios_hosp,SIMDrateratios,RateRatios!$B$3)*10</f>
        <v>16426.667636341794</v>
      </c>
      <c r="AJ120" s="92">
        <f>hosp_count(10,B120,C120,D120,$C$1,G120+H120,1,F120,F120,SIMDRateRatios_hosp,SIMDrateratios,RateRatios!$B$3)*10</f>
        <v>16415.437084581969</v>
      </c>
      <c r="AK120" s="92">
        <f t="shared" si="158"/>
        <v>11.230551759825175</v>
      </c>
      <c r="AL120" s="92">
        <f>hosp_count(20,B120,C120,D120,$C$1,G120,1,F120,F120,SIMDRateRatios_hosp,SIMDrateratios,RateRatios!$B$3)*10</f>
        <v>39158.980372369508</v>
      </c>
      <c r="AM120" s="92">
        <f>hosp_count(20,B120,C120,D120,$C$1,G120+H120,1,F120,F120,SIMDRateRatios_hosp,SIMDrateratios,RateRatios!$B$3)*10</f>
        <v>39134.892307852526</v>
      </c>
      <c r="AN120" s="92">
        <f t="shared" si="159"/>
        <v>24.088064516981831</v>
      </c>
    </row>
    <row r="121" spans="1:63" x14ac:dyDescent="0.2">
      <c r="A121" s="83" t="s">
        <v>102</v>
      </c>
      <c r="B121" s="71">
        <v>57.5</v>
      </c>
      <c r="C121" s="71" t="s">
        <v>1</v>
      </c>
      <c r="D121" s="76">
        <v>2</v>
      </c>
      <c r="E121" s="84">
        <v>1</v>
      </c>
      <c r="F121" s="73">
        <f>HLOOKUP('III Tool Overview'!$H$6,LookUpData_Pop!$B$1:$AV$269,LookUpData_Pop!BB120,FALSE)/50</f>
        <v>516.82000000000005</v>
      </c>
      <c r="G121" s="59">
        <f>'III Tool Overview'!$H$9/110</f>
        <v>0</v>
      </c>
      <c r="H121" s="92">
        <f t="shared" si="151"/>
        <v>516.82000000000005</v>
      </c>
      <c r="I121" s="92">
        <f>new_ci(2,B121,C121,D121,$C$1,G121,1,F121,E121*F121,SIMDrateratios,RateRatios!$B$3)*10</f>
        <v>63.383608009902368</v>
      </c>
      <c r="J121" s="92">
        <f>new_ci(2,B121,C121,D121,$C$1,G121+H121,1,H121,H121,SIMDrateratios,RateRatios!$B$3)*10</f>
        <v>63.325318244718993</v>
      </c>
      <c r="K121" s="92">
        <f>new_ci(5,B121,C121,D121,$C$1,G121,1,F121,F121,SIMDrateratios,RateRatios!$B$3)*1000</f>
        <v>27165.579529135153</v>
      </c>
      <c r="L121" s="72">
        <f>new_ci(5,B121,C121,D121,$C$1,H121,1,F121,F121,SIMDrateratios,RateRatios!$B$3)*1000</f>
        <v>27141.11440256501</v>
      </c>
      <c r="M121" s="92">
        <f>new_ci(10,B121,C121,D121,$C$1,G121,1,F121,F121,SIMDrateratios,RateRatios!$B$3)*10</f>
        <v>683.67224276754177</v>
      </c>
      <c r="N121" s="92">
        <f>new_ci(10,B121,C121,D121,$C$1,G121+H121,1,F121,F121,SIMDrateratios,RateRatios!$B$3)*10</f>
        <v>683.08340438730909</v>
      </c>
      <c r="O121" s="92">
        <f>new_ci(20,B121,C121,D121,$C$1,G121,1,F121,F121,SIMDrateratios,RateRatios!$B$3)*10</f>
        <v>1763.046217627124</v>
      </c>
      <c r="P121" s="92">
        <f>new_ci(20,B121,C121,D121,$C$1,G121+H121,1,F121,F121,SIMDrateratios,RateRatios!$B$3)*10</f>
        <v>1761.7313082355604</v>
      </c>
      <c r="Q121" s="92">
        <f>new_yll(2,B121,C121,D121,$C$1,G121,1,F121,F121,SIMDrateratios,RateRatios!$B$3)*10</f>
        <v>2598.7279284059969</v>
      </c>
      <c r="R121" s="92">
        <f>new_yll(2,B121,C121,D121,$C$1,G121+H121,1,F121,F121,SIMDrateratios,RateRatios!$B$3)*10</f>
        <v>2596.3380480334786</v>
      </c>
      <c r="S121" s="92">
        <f t="shared" si="152"/>
        <v>2.3898803725182916</v>
      </c>
      <c r="T121" s="92">
        <f>new_yll(5,B121,C121,D121,$C$1,G121,1,F121,F121,SIMDrateratios,RateRatios!$B$3)*1000</f>
        <v>1071516.302066722</v>
      </c>
      <c r="U121" s="92">
        <f>new_yll(5,B121,C121,D121,$C$1,G121+H121,1,F121,F121,SIMDrateratios,RateRatios!$B$3)*1000</f>
        <v>1070550.8791456707</v>
      </c>
      <c r="V121" s="92">
        <f t="shared" si="153"/>
        <v>965.42292105127126</v>
      </c>
      <c r="W121" s="92">
        <f>new_yll(10,B121,C121,D121,$C$1,G121,1,F121,F121,SIMDrateratios,RateRatios!$B$3)*10</f>
        <v>25102.121620741727</v>
      </c>
      <c r="X121" s="92">
        <f>new_yll(10,B121,C121,D121,$C$1,G121+H121,1,F121,F121,SIMDrateratios,RateRatios!$B$3)*10</f>
        <v>25080.435566762688</v>
      </c>
      <c r="Y121" s="92">
        <f t="shared" si="154"/>
        <v>21.686053979039571</v>
      </c>
      <c r="Z121" s="92">
        <f>new_yll(20,B121,C121,D121,$C$1,G121,1,F121,F121,SIMDrateratios,RateRatios!$B$3)*10</f>
        <v>54510.43489450105</v>
      </c>
      <c r="AA121" s="92">
        <f>new_yll(20,B121,C121,D121,$C$1,G121+H121,1,F121,F121,SIMDrateratios,RateRatios!$B$3)*10</f>
        <v>54468.742020433303</v>
      </c>
      <c r="AB121" s="92">
        <f t="shared" si="155"/>
        <v>41.692874067746743</v>
      </c>
      <c r="AC121" s="92">
        <f>hosp_count(2,B121,C121,D121,$C$1,G121,1,F121,F121,SIMDRateRatios_hosp,SIMDrateratios,RateRatios!$B$3)*10</f>
        <v>1689.0421025721889</v>
      </c>
      <c r="AD121" s="92">
        <f>hosp_count(2,B121,C121,D121,$C$1,G121+H121,1,F121,F121,SIMDRateRatios_hosp,SIMDrateratios,RateRatios!$B$3)*10</f>
        <v>1687.8269345425801</v>
      </c>
      <c r="AE121" s="92">
        <f t="shared" si="156"/>
        <v>1.2151680296087761</v>
      </c>
      <c r="AF121" s="92">
        <f>hosp_count(5,B121,C121,D121,$C$1,G121,1,F121,F121,SIMDRateRatios_hosp,SIMDrateratios,RateRatios!$B$3)*1000</f>
        <v>700297.32820808666</v>
      </c>
      <c r="AG121" s="92">
        <f>hosp_count(5,B121,C121,D121,$C$1,G121+H121,1,F121,F121,SIMDRateRatios_hosp,SIMDrateratios,RateRatios!$B$3)*1000</f>
        <v>699806.22706303583</v>
      </c>
      <c r="AH121" s="92">
        <f t="shared" si="157"/>
        <v>491.10114505083766</v>
      </c>
      <c r="AI121" s="92">
        <f>hosp_count(10,B121,C121,D121,$C$1,G121,1,F121,F121,SIMDRateRatios_hosp,SIMDrateratios,RateRatios!$B$3)*10</f>
        <v>16644.434336141734</v>
      </c>
      <c r="AJ121" s="92">
        <f>hosp_count(10,B121,C121,D121,$C$1,G121+H121,1,F121,F121,SIMDRateRatios_hosp,SIMDrateratios,RateRatios!$B$3)*10</f>
        <v>16633.369327949345</v>
      </c>
      <c r="AK121" s="92">
        <f t="shared" si="158"/>
        <v>11.065008192388632</v>
      </c>
      <c r="AL121" s="92">
        <f>hosp_count(20,B121,C121,D121,$C$1,G121,1,F121,F121,SIMDRateRatios_hosp,SIMDrateratios,RateRatios!$B$3)*10</f>
        <v>38138.079947926453</v>
      </c>
      <c r="AM121" s="92">
        <f>hosp_count(20,B121,C121,D121,$C$1,G121+H121,1,F121,F121,SIMDRateRatios_hosp,SIMDrateratios,RateRatios!$B$3)*10</f>
        <v>38116.615016034135</v>
      </c>
      <c r="AN121" s="92">
        <f t="shared" si="159"/>
        <v>21.464931892318418</v>
      </c>
    </row>
    <row r="122" spans="1:63" x14ac:dyDescent="0.2">
      <c r="A122" s="83" t="s">
        <v>103</v>
      </c>
      <c r="B122" s="71">
        <v>62.5</v>
      </c>
      <c r="C122" s="71" t="s">
        <v>1</v>
      </c>
      <c r="D122" s="76">
        <v>2</v>
      </c>
      <c r="E122" s="84">
        <v>1</v>
      </c>
      <c r="F122" s="73">
        <f>HLOOKUP('III Tool Overview'!$H$6,LookUpData_Pop!$B$1:$AV$269,LookUpData_Pop!BB121,FALSE)/50</f>
        <v>485.38</v>
      </c>
      <c r="G122" s="59">
        <f>'III Tool Overview'!$H$9/110</f>
        <v>0</v>
      </c>
      <c r="H122" s="92">
        <f t="shared" si="151"/>
        <v>485.38</v>
      </c>
      <c r="I122" s="92">
        <f>new_ci(2,B122,C122,D122,$C$1,G122,1,F122,E122*F122,SIMDrateratios,RateRatios!$B$3)*10</f>
        <v>79.35866540919622</v>
      </c>
      <c r="J122" s="92">
        <f>new_ci(2,B122,C122,D122,$C$1,G122+H122,1,H122,H122,SIMDrateratios,RateRatios!$B$3)*10</f>
        <v>79.285918099089358</v>
      </c>
      <c r="K122" s="92">
        <f>new_ci(5,B122,C122,D122,$C$1,G122,1,F122,F122,SIMDrateratios,RateRatios!$B$3)*1000</f>
        <v>33778.265512134487</v>
      </c>
      <c r="L122" s="72">
        <f>new_ci(5,B122,C122,D122,$C$1,H122,1,F122,F122,SIMDrateratios,RateRatios!$B$3)*1000</f>
        <v>33748.156368904471</v>
      </c>
      <c r="M122" s="92">
        <f>new_ci(10,B122,C122,D122,$C$1,G122,1,F122,F122,SIMDrateratios,RateRatios!$B$3)*10</f>
        <v>838.10719590452413</v>
      </c>
      <c r="N122" s="92">
        <f>new_ci(10,B122,C122,D122,$C$1,G122+H122,1,F122,F122,SIMDrateratios,RateRatios!$B$3)*10</f>
        <v>837.40358782989506</v>
      </c>
      <c r="O122" s="92">
        <f>new_ci(20,B122,C122,D122,$C$1,G122,1,F122,F122,SIMDrateratios,RateRatios!$B$3)*10</f>
        <v>2073.9969625568069</v>
      </c>
      <c r="P122" s="92">
        <f>new_ci(20,B122,C122,D122,$C$1,G122+H122,1,F122,F122,SIMDrateratios,RateRatios!$B$3)*10</f>
        <v>2072.5645021045061</v>
      </c>
      <c r="Q122" s="92">
        <f>new_yll(2,B122,C122,D122,$C$1,G122,1,F122,F122,SIMDrateratios,RateRatios!$B$3)*10</f>
        <v>2936.2706201402602</v>
      </c>
      <c r="R122" s="92">
        <f>new_yll(2,B122,C122,D122,$C$1,G122+H122,1,F122,F122,SIMDrateratios,RateRatios!$B$3)*10</f>
        <v>2933.578969666306</v>
      </c>
      <c r="S122" s="92">
        <f t="shared" si="152"/>
        <v>2.6916504739542688</v>
      </c>
      <c r="T122" s="92">
        <f>new_yll(5,B122,C122,D122,$C$1,G122,1,F122,F122,SIMDrateratios,RateRatios!$B$3)*1000</f>
        <v>1197424.4498673156</v>
      </c>
      <c r="U122" s="92">
        <f>new_yll(5,B122,C122,D122,$C$1,G122+H122,1,F122,F122,SIMDrateratios,RateRatios!$B$3)*1000</f>
        <v>1196356.392257187</v>
      </c>
      <c r="V122" s="92">
        <f t="shared" si="153"/>
        <v>1068.0576101285405</v>
      </c>
      <c r="W122" s="92">
        <f>new_yll(10,B122,C122,D122,$C$1,G122,1,F122,F122,SIMDrateratios,RateRatios!$B$3)*10</f>
        <v>27449.376606093392</v>
      </c>
      <c r="X122" s="92">
        <f>new_yll(10,B122,C122,D122,$C$1,G122+H122,1,F122,F122,SIMDrateratios,RateRatios!$B$3)*10</f>
        <v>27426.224467070395</v>
      </c>
      <c r="Y122" s="92">
        <f t="shared" si="154"/>
        <v>23.152139022997289</v>
      </c>
      <c r="Z122" s="92">
        <f>new_yll(20,B122,C122,D122,$C$1,G122,1,F122,F122,SIMDrateratios,RateRatios!$B$3)*10</f>
        <v>56271.843631678232</v>
      </c>
      <c r="AA122" s="92">
        <f>new_yll(20,B122,C122,D122,$C$1,G122+H122,1,F122,F122,SIMDrateratios,RateRatios!$B$3)*10</f>
        <v>56231.35110185307</v>
      </c>
      <c r="AB122" s="92">
        <f t="shared" si="155"/>
        <v>40.49252982516191</v>
      </c>
      <c r="AC122" s="92">
        <f>hosp_count(2,B122,C122,D122,$C$1,G122,1,F122,F122,SIMDRateRatios_hosp,SIMDrateratios,RateRatios!$B$3)*10</f>
        <v>1823.8821985318832</v>
      </c>
      <c r="AD122" s="92">
        <f>hosp_count(2,B122,C122,D122,$C$1,G122+H122,1,F122,F122,SIMDRateRatios_hosp,SIMDrateratios,RateRatios!$B$3)*10</f>
        <v>1822.5715046443356</v>
      </c>
      <c r="AE122" s="92">
        <f t="shared" si="156"/>
        <v>1.3106938875475862</v>
      </c>
      <c r="AF122" s="92">
        <f>hosp_count(5,B122,C122,D122,$C$1,G122,1,F122,F122,SIMDRateRatios_hosp,SIMDrateratios,RateRatios!$B$3)*1000</f>
        <v>751238.77764716255</v>
      </c>
      <c r="AG122" s="92">
        <f>hosp_count(5,B122,C122,D122,$C$1,G122+H122,1,F122,F122,SIMDRateRatios_hosp,SIMDrateratios,RateRatios!$B$3)*1000</f>
        <v>750717.06055747962</v>
      </c>
      <c r="AH122" s="92">
        <f t="shared" si="157"/>
        <v>521.71708968293387</v>
      </c>
      <c r="AI122" s="92">
        <f>hosp_count(10,B122,C122,D122,$C$1,G122,1,F122,F122,SIMDRateRatios_hosp,SIMDrateratios,RateRatios!$B$3)*10</f>
        <v>17621.436453505245</v>
      </c>
      <c r="AJ122" s="92">
        <f>hosp_count(10,B122,C122,D122,$C$1,G122+H122,1,F122,F122,SIMDRateRatios_hosp,SIMDrateratios,RateRatios!$B$3)*10</f>
        <v>17610.046971909269</v>
      </c>
      <c r="AK122" s="92">
        <f t="shared" si="158"/>
        <v>11.389481595975667</v>
      </c>
      <c r="AL122" s="92">
        <f>hosp_count(20,B122,C122,D122,$C$1,G122,1,F122,F122,SIMDRateRatios_hosp,SIMDrateratios,RateRatios!$B$3)*10</f>
        <v>38934.610157342875</v>
      </c>
      <c r="AM122" s="92">
        <f>hosp_count(20,B122,C122,D122,$C$1,G122+H122,1,F122,F122,SIMDRateRatios_hosp,SIMDrateratios,RateRatios!$B$3)*10</f>
        <v>38914.553054737007</v>
      </c>
      <c r="AN122" s="92">
        <f t="shared" si="159"/>
        <v>20.05710260586784</v>
      </c>
    </row>
    <row r="123" spans="1:63" x14ac:dyDescent="0.2">
      <c r="A123" s="83" t="s">
        <v>104</v>
      </c>
      <c r="B123" s="71">
        <v>67.5</v>
      </c>
      <c r="C123" s="71" t="s">
        <v>1</v>
      </c>
      <c r="D123" s="76">
        <v>2</v>
      </c>
      <c r="E123" s="84">
        <v>1</v>
      </c>
      <c r="F123" s="73">
        <f>HLOOKUP('III Tool Overview'!$H$6,LookUpData_Pop!$B$1:$AV$269,LookUpData_Pop!BB122,FALSE)/50</f>
        <v>390.22</v>
      </c>
      <c r="G123" s="59">
        <f>'III Tool Overview'!$H$9/110</f>
        <v>0</v>
      </c>
      <c r="H123" s="92">
        <f t="shared" si="151"/>
        <v>390.22</v>
      </c>
      <c r="I123" s="92">
        <f>new_ci(2,B123,C123,D123,$C$1,G123,1,F123,E123*F123,SIMDrateratios,RateRatios!$B$3)*10</f>
        <v>98.070960530151936</v>
      </c>
      <c r="J123" s="92">
        <f>new_ci(2,B123,C123,D123,$C$1,G123+H123,1,H123,H123,SIMDrateratios,RateRatios!$B$3)*10</f>
        <v>97.981443483580094</v>
      </c>
      <c r="K123" s="92">
        <f>new_ci(5,B123,C123,D123,$C$1,G123,1,F123,F123,SIMDrateratios,RateRatios!$B$3)*1000</f>
        <v>41127.563638534462</v>
      </c>
      <c r="L123" s="72">
        <f>new_ci(5,B123,C123,D123,$C$1,H123,1,F123,F123,SIMDrateratios,RateRatios!$B$3)*1000</f>
        <v>41091.618062854111</v>
      </c>
      <c r="M123" s="92">
        <f>new_ci(10,B123,C123,D123,$C$1,G123,1,F123,F123,SIMDrateratios,RateRatios!$B$3)*10</f>
        <v>990.1298352801</v>
      </c>
      <c r="N123" s="92">
        <f>new_ci(10,B123,C123,D123,$C$1,G123+H123,1,F123,F123,SIMDrateratios,RateRatios!$B$3)*10</f>
        <v>989.34179719480585</v>
      </c>
      <c r="O123" s="92">
        <f>new_ci(20,B123,C123,D123,$C$1,G123,1,F123,F123,SIMDrateratios,RateRatios!$B$3)*10</f>
        <v>2251.9619422400297</v>
      </c>
      <c r="P123" s="92">
        <f>new_ci(20,B123,C123,D123,$C$1,G123+H123,1,F123,F123,SIMDrateratios,RateRatios!$B$3)*10</f>
        <v>2250.6484410958847</v>
      </c>
      <c r="Q123" s="92">
        <f>new_yll(2,B123,C123,D123,$C$1,G123,1,F123,F123,SIMDrateratios,RateRatios!$B$3)*10</f>
        <v>3040.1997764347102</v>
      </c>
      <c r="R123" s="92">
        <f>new_yll(2,B123,C123,D123,$C$1,G123+H123,1,F123,F123,SIMDrateratios,RateRatios!$B$3)*10</f>
        <v>3037.4247479909832</v>
      </c>
      <c r="S123" s="92">
        <f t="shared" si="152"/>
        <v>2.7750284437270238</v>
      </c>
      <c r="T123" s="92">
        <f>new_yll(5,B123,C123,D123,$C$1,G123,1,F123,F123,SIMDrateratios,RateRatios!$B$3)*1000</f>
        <v>1211691.9177727085</v>
      </c>
      <c r="U123" s="92">
        <f>new_yll(5,B123,C123,D123,$C$1,G123+H123,1,F123,F123,SIMDrateratios,RateRatios!$B$3)*1000</f>
        <v>1210631.5765888561</v>
      </c>
      <c r="V123" s="92">
        <f t="shared" si="153"/>
        <v>1060.3411838524044</v>
      </c>
      <c r="W123" s="92">
        <f>new_yll(10,B123,C123,D123,$C$1,G123,1,F123,F123,SIMDrateratios,RateRatios!$B$3)*10</f>
        <v>26562.615854830001</v>
      </c>
      <c r="X123" s="92">
        <f>new_yll(10,B123,C123,D123,$C$1,G123+H123,1,F123,F123,SIMDrateratios,RateRatios!$B$3)*10</f>
        <v>26541.278208801723</v>
      </c>
      <c r="Y123" s="92">
        <f t="shared" si="154"/>
        <v>21.337646028277959</v>
      </c>
      <c r="Z123" s="92">
        <f>new_yll(20,B123,C123,D123,$C$1,G123,1,F123,F123,SIMDrateratios,RateRatios!$B$3)*10</f>
        <v>48624.669188927597</v>
      </c>
      <c r="AA123" s="92">
        <f>new_yll(20,B123,C123,D123,$C$1,G123+H123,1,F123,F123,SIMDrateratios,RateRatios!$B$3)*10</f>
        <v>48593.60671862551</v>
      </c>
      <c r="AB123" s="92">
        <f t="shared" si="155"/>
        <v>31.062470302087604</v>
      </c>
      <c r="AC123" s="92">
        <f>hosp_count(2,B123,C123,D123,$C$1,G123,1,F123,F123,SIMDRateRatios_hosp,SIMDrateratios,RateRatios!$B$3)*10</f>
        <v>1807.7777933387833</v>
      </c>
      <c r="AD123" s="92">
        <f>hosp_count(2,B123,C123,D123,$C$1,G123+H123,1,F123,F123,SIMDRateRatios_hosp,SIMDrateratios,RateRatios!$B$3)*10</f>
        <v>1806.4783876674132</v>
      </c>
      <c r="AE123" s="92">
        <f t="shared" si="156"/>
        <v>1.2994056713700957</v>
      </c>
      <c r="AF123" s="92">
        <f>hosp_count(5,B123,C123,D123,$C$1,G123,1,F123,F123,SIMDRateRatios_hosp,SIMDrateratios,RateRatios!$B$3)*1000</f>
        <v>734128.90859104251</v>
      </c>
      <c r="AG123" s="92">
        <f>hosp_count(5,B123,C123,D123,$C$1,G123+H123,1,F123,F123,SIMDRateRatios_hosp,SIMDrateratios,RateRatios!$B$3)*1000</f>
        <v>733628.39297151845</v>
      </c>
      <c r="AH123" s="92">
        <f t="shared" si="157"/>
        <v>500.51561952405609</v>
      </c>
      <c r="AI123" s="92">
        <f>hosp_count(10,B123,C123,D123,$C$1,G123,1,F123,F123,SIMDRateRatios_hosp,SIMDrateratios,RateRatios!$B$3)*10</f>
        <v>16744.682982300881</v>
      </c>
      <c r="AJ123" s="92">
        <f>hosp_count(10,B123,C123,D123,$C$1,G123+H123,1,F123,F123,SIMDRateRatios_hosp,SIMDrateratios,RateRatios!$B$3)*10</f>
        <v>16734.480503869418</v>
      </c>
      <c r="AK123" s="92">
        <f t="shared" si="158"/>
        <v>10.202478431463533</v>
      </c>
      <c r="AL123" s="92">
        <f>hosp_count(20,B123,C123,D123,$C$1,G123,1,F123,F123,SIMDRateRatios_hosp,SIMDrateratios,RateRatios!$B$3)*10</f>
        <v>34351.238010478708</v>
      </c>
      <c r="AM123" s="92">
        <f>hosp_count(20,B123,C123,D123,$C$1,G123+H123,1,F123,F123,SIMDRateRatios_hosp,SIMDrateratios,RateRatios!$B$3)*10</f>
        <v>34336.721976328787</v>
      </c>
      <c r="AN123" s="92">
        <f t="shared" si="159"/>
        <v>14.516034149921325</v>
      </c>
    </row>
    <row r="124" spans="1:63" x14ac:dyDescent="0.2">
      <c r="A124" s="83" t="s">
        <v>105</v>
      </c>
      <c r="B124" s="71">
        <v>72.5</v>
      </c>
      <c r="C124" s="71" t="s">
        <v>1</v>
      </c>
      <c r="D124" s="76">
        <v>2</v>
      </c>
      <c r="E124" s="84">
        <v>1</v>
      </c>
      <c r="F124" s="73">
        <f>HLOOKUP('III Tool Overview'!$H$6,LookUpData_Pop!$B$1:$AV$269,LookUpData_Pop!BB123,FALSE)/50</f>
        <v>337.74</v>
      </c>
      <c r="G124" s="59">
        <f>'III Tool Overview'!$H$9/110</f>
        <v>0</v>
      </c>
      <c r="H124" s="92">
        <f t="shared" si="151"/>
        <v>337.74</v>
      </c>
      <c r="I124" s="92">
        <f>new_ci(2,B124,C124,D124,$C$1,G124,1,F124,E124*F124,SIMDrateratios,RateRatios!$B$3)*10</f>
        <v>112.91165979334856</v>
      </c>
      <c r="J124" s="92">
        <f>new_ci(2,B124,C124,D124,$C$1,G124+H124,1,H124,H124,SIMDrateratios,RateRatios!$B$3)*10</f>
        <v>112.80890095196079</v>
      </c>
      <c r="K124" s="92">
        <f>new_ci(5,B124,C124,D124,$C$1,G124,1,F124,F124,SIMDrateratios,RateRatios!$B$3)*1000</f>
        <v>46690.794214464018</v>
      </c>
      <c r="L124" s="72">
        <f>new_ci(5,B124,C124,D124,$C$1,H124,1,F124,F124,SIMDrateratios,RateRatios!$B$3)*1000</f>
        <v>46650.704700410373</v>
      </c>
      <c r="M124" s="92">
        <f>new_ci(10,B124,C124,D124,$C$1,G124,1,F124,F124,SIMDrateratios,RateRatios!$B$3)*10</f>
        <v>1092.9597110148684</v>
      </c>
      <c r="N124" s="92">
        <f>new_ci(10,B124,C124,D124,$C$1,G124+H124,1,F124,F124,SIMDrateratios,RateRatios!$B$3)*10</f>
        <v>1092.132727627119</v>
      </c>
      <c r="O124" s="92">
        <f>new_ci(20,B124,C124,D124,$C$1,G124,1,F124,F124,SIMDrateratios,RateRatios!$B$3)*10</f>
        <v>2307.6704282704768</v>
      </c>
      <c r="P124" s="92">
        <f>new_ci(20,B124,C124,D124,$C$1,G124+H124,1,F124,F124,SIMDrateratios,RateRatios!$B$3)*10</f>
        <v>2306.5313127019099</v>
      </c>
      <c r="Q124" s="92">
        <f>new_yll(2,B124,C124,D124,$C$1,G124,1,F124,F124,SIMDrateratios,RateRatios!$B$3)*10</f>
        <v>3048.6148144204112</v>
      </c>
      <c r="R124" s="92">
        <f>new_yll(2,B124,C124,D124,$C$1,G124+H124,1,F124,F124,SIMDrateratios,RateRatios!$B$3)*10</f>
        <v>3045.8403257029413</v>
      </c>
      <c r="S124" s="92">
        <f t="shared" si="152"/>
        <v>2.7744887174699215</v>
      </c>
      <c r="T124" s="92">
        <f>new_yll(5,B124,C124,D124,$C$1,G124,1,F124,F124,SIMDrateratios,RateRatios!$B$3)*1000</f>
        <v>1189376.4119371721</v>
      </c>
      <c r="U124" s="92">
        <f>new_yll(5,B124,C124,D124,$C$1,G124+H124,1,F124,F124,SIMDrateratios,RateRatios!$B$3)*1000</f>
        <v>1188353.1887236619</v>
      </c>
      <c r="V124" s="92">
        <f t="shared" si="153"/>
        <v>1023.2232135101222</v>
      </c>
      <c r="W124" s="92">
        <f>new_yll(10,B124,C124,D124,$C$1,G124,1,F124,F124,SIMDrateratios,RateRatios!$B$3)*10</f>
        <v>25028.305061336592</v>
      </c>
      <c r="X124" s="92">
        <f>new_yll(10,B124,C124,D124,$C$1,G124+H124,1,F124,F124,SIMDrateratios,RateRatios!$B$3)*10</f>
        <v>25009.077594750801</v>
      </c>
      <c r="Y124" s="92">
        <f t="shared" si="154"/>
        <v>19.227466585791262</v>
      </c>
      <c r="Z124" s="92">
        <f>new_yll(20,B124,C124,D124,$C$1,G124,1,F124,F124,SIMDrateratios,RateRatios!$B$3)*10</f>
        <v>41594.972944798326</v>
      </c>
      <c r="AA124" s="92">
        <f>new_yll(20,B124,C124,D124,$C$1,G124+H124,1,F124,F124,SIMDrateratios,RateRatios!$B$3)*10</f>
        <v>41570.802156872058</v>
      </c>
      <c r="AB124" s="92">
        <f t="shared" si="155"/>
        <v>24.170787926268531</v>
      </c>
      <c r="AC124" s="92">
        <f>hosp_count(2,B124,C124,D124,$C$1,G124,1,F124,F124,SIMDRateRatios_hosp,SIMDrateratios,RateRatios!$B$3)*10</f>
        <v>1799.002493582756</v>
      </c>
      <c r="AD124" s="92">
        <f>hosp_count(2,B124,C124,D124,$C$1,G124+H124,1,F124,F124,SIMDRateRatios_hosp,SIMDrateratios,RateRatios!$B$3)*10</f>
        <v>1797.7076700173791</v>
      </c>
      <c r="AE124" s="92">
        <f t="shared" si="156"/>
        <v>1.2948235653768734</v>
      </c>
      <c r="AF124" s="92">
        <f>hosp_count(5,B124,C124,D124,$C$1,G124,1,F124,F124,SIMDRateRatios_hosp,SIMDrateratios,RateRatios!$B$3)*1000</f>
        <v>720838.9955979248</v>
      </c>
      <c r="AG124" s="92">
        <f>hosp_count(5,B124,C124,D124,$C$1,G124+H124,1,F124,F124,SIMDRateRatios_hosp,SIMDrateratios,RateRatios!$B$3)*1000</f>
        <v>720355.58416267822</v>
      </c>
      <c r="AH124" s="92">
        <f t="shared" si="157"/>
        <v>483.41143524658401</v>
      </c>
      <c r="AI124" s="92">
        <f>hosp_count(10,B124,C124,D124,$C$1,G124,1,F124,F124,SIMDRateRatios_hosp,SIMDrateratios,RateRatios!$B$3)*10</f>
        <v>16019.06302553109</v>
      </c>
      <c r="AJ124" s="92">
        <f>hosp_count(10,B124,C124,D124,$C$1,G124+H124,1,F124,F124,SIMDRateRatios_hosp,SIMDrateratios,RateRatios!$B$3)*10</f>
        <v>16009.835877031946</v>
      </c>
      <c r="AK124" s="92">
        <f t="shared" si="158"/>
        <v>9.2271484991433681</v>
      </c>
      <c r="AL124" s="92">
        <f>hosp_count(20,B124,C124,D124,$C$1,G124,1,F124,F124,SIMDRateRatios_hosp,SIMDrateratios,RateRatios!$B$3)*10</f>
        <v>30788.450229965332</v>
      </c>
      <c r="AM124" s="92">
        <f>hosp_count(20,B124,C124,D124,$C$1,G124+H124,1,F124,F124,SIMDRateRatios_hosp,SIMDrateratios,RateRatios!$B$3)*10</f>
        <v>30777.80514109767</v>
      </c>
      <c r="AN124" s="92">
        <f t="shared" si="159"/>
        <v>10.645088867662707</v>
      </c>
    </row>
    <row r="125" spans="1:63" x14ac:dyDescent="0.2">
      <c r="A125" s="83" t="s">
        <v>106</v>
      </c>
      <c r="B125" s="71">
        <v>77.5</v>
      </c>
      <c r="C125" s="71" t="s">
        <v>1</v>
      </c>
      <c r="D125" s="76">
        <v>2</v>
      </c>
      <c r="E125" s="84">
        <v>1</v>
      </c>
      <c r="F125" s="73">
        <f>HLOOKUP('III Tool Overview'!$H$6,LookUpData_Pop!$B$1:$AV$269,LookUpData_Pop!BB124,FALSE)/50</f>
        <v>254.44</v>
      </c>
      <c r="G125" s="59">
        <f>'III Tool Overview'!$H$9/110</f>
        <v>0</v>
      </c>
      <c r="H125" s="92">
        <f t="shared" si="151"/>
        <v>254.44</v>
      </c>
      <c r="I125" s="92">
        <f>new_ci(2,B125,C125,D125,$C$1,G125,1,F125,E125*F125,SIMDrateratios,RateRatios!$B$3)*10</f>
        <v>130.14056982421528</v>
      </c>
      <c r="J125" s="92">
        <f>new_ci(2,B125,C125,D125,$C$1,G125+H125,1,H125,H125,SIMDrateratios,RateRatios!$B$3)*10</f>
        <v>130.02352156420801</v>
      </c>
      <c r="K125" s="92">
        <f>new_ci(5,B125,C125,D125,$C$1,G125,1,F125,F125,SIMDrateratios,RateRatios!$B$3)*1000</f>
        <v>52224.032356088414</v>
      </c>
      <c r="L125" s="72">
        <f>new_ci(5,B125,C125,D125,$C$1,H125,1,F125,F125,SIMDrateratios,RateRatios!$B$3)*1000</f>
        <v>52181.13116881928</v>
      </c>
      <c r="M125" s="92">
        <f>new_ci(10,B125,C125,D125,$C$1,G125,1,F125,F125,SIMDrateratios,RateRatios!$B$3)*10</f>
        <v>1153.1572699294575</v>
      </c>
      <c r="N125" s="92">
        <f>new_ci(10,B125,C125,D125,$C$1,G125+H125,1,F125,F125,SIMDrateratios,RateRatios!$B$3)*10</f>
        <v>1152.3814948142767</v>
      </c>
      <c r="O125" s="92">
        <f>new_ci(20,B125,C125,D125,$C$1,G125,1,F125,F125,SIMDrateratios,RateRatios!$B$3)*10</f>
        <v>2113.246311744645</v>
      </c>
      <c r="P125" s="92">
        <f>new_ci(20,B125,C125,D125,$C$1,G125+H125,1,F125,F125,SIMDrateratios,RateRatios!$B$3)*10</f>
        <v>2112.538977330024</v>
      </c>
      <c r="Q125" s="92">
        <f>new_yll(2,B125,C125,D125,$C$1,G125,1,F125,F125,SIMDrateratios,RateRatios!$B$3)*10</f>
        <v>2732.9519663085212</v>
      </c>
      <c r="R125" s="92">
        <f>new_yll(2,B125,C125,D125,$C$1,G125+H125,1,F125,F125,SIMDrateratios,RateRatios!$B$3)*10</f>
        <v>2730.4939528483683</v>
      </c>
      <c r="S125" s="92">
        <f t="shared" si="152"/>
        <v>2.4580134601528698</v>
      </c>
      <c r="T125" s="92">
        <f>new_yll(5,B125,C125,D125,$C$1,G125,1,F125,F125,SIMDrateratios,RateRatios!$B$3)*1000</f>
        <v>1018301.1972097863</v>
      </c>
      <c r="U125" s="92">
        <f>new_yll(5,B125,C125,D125,$C$1,G125+H125,1,F125,F125,SIMDrateratios,RateRatios!$B$3)*1000</f>
        <v>1017461.22913103</v>
      </c>
      <c r="V125" s="92">
        <f t="shared" si="153"/>
        <v>839.96807875623927</v>
      </c>
      <c r="W125" s="92">
        <f>new_yll(10,B125,C125,D125,$C$1,G125,1,F125,F125,SIMDrateratios,RateRatios!$B$3)*10</f>
        <v>19667.226059632871</v>
      </c>
      <c r="X125" s="92">
        <f>new_yll(10,B125,C125,D125,$C$1,G125+H125,1,F125,F125,SIMDrateratios,RateRatios!$B$3)*10</f>
        <v>19653.527104003344</v>
      </c>
      <c r="Y125" s="92">
        <f t="shared" si="154"/>
        <v>13.698955629526608</v>
      </c>
      <c r="Z125" s="92">
        <f>new_yll(20,B125,C125,D125,$C$1,G125,1,F125,F125,SIMDrateratios,RateRatios!$B$3)*10</f>
        <v>27315.212879265295</v>
      </c>
      <c r="AA125" s="92">
        <f>new_yll(20,B125,C125,D125,$C$1,G125+H125,1,F125,F125,SIMDrateratios,RateRatios!$B$3)*10</f>
        <v>27301.248472093866</v>
      </c>
      <c r="AB125" s="92">
        <f t="shared" si="155"/>
        <v>13.96440717142832</v>
      </c>
      <c r="AC125" s="92">
        <f>hosp_count(2,B125,C125,D125,$C$1,G125,1,F125,F125,SIMDRateRatios_hosp,SIMDrateratios,RateRatios!$B$3)*10</f>
        <v>1670.9185044754825</v>
      </c>
      <c r="AD125" s="92">
        <f>hosp_count(2,B125,C125,D125,$C$1,G125+H125,1,F125,F125,SIMDRateRatios_hosp,SIMDrateratios,RateRatios!$B$3)*10</f>
        <v>1669.7188719655164</v>
      </c>
      <c r="AE125" s="92">
        <f t="shared" si="156"/>
        <v>1.1996325099660226</v>
      </c>
      <c r="AF125" s="92">
        <f>hosp_count(5,B125,C125,D125,$C$1,G125,1,F125,F125,SIMDRateRatios_hosp,SIMDrateratios,RateRatios!$B$3)*1000</f>
        <v>650609.18041839683</v>
      </c>
      <c r="AG125" s="92">
        <f>hosp_count(5,B125,C125,D125,$C$1,G125+H125,1,F125,F125,SIMDRateRatios_hosp,SIMDrateratios,RateRatios!$B$3)*1000</f>
        <v>650190.4809102962</v>
      </c>
      <c r="AH125" s="92">
        <f t="shared" si="157"/>
        <v>418.69950810063165</v>
      </c>
      <c r="AI125" s="92">
        <f>hosp_count(10,B125,C125,D125,$C$1,G125,1,F125,F125,SIMDRateRatios_hosp,SIMDrateratios,RateRatios!$B$3)*10</f>
        <v>13696.25151219576</v>
      </c>
      <c r="AJ125" s="92">
        <f>hosp_count(10,B125,C125,D125,$C$1,G125+H125,1,F125,F125,SIMDRateRatios_hosp,SIMDrateratios,RateRatios!$B$3)*10</f>
        <v>13689.326974849064</v>
      </c>
      <c r="AK125" s="92">
        <f t="shared" si="158"/>
        <v>6.9245373466965248</v>
      </c>
      <c r="AL125" s="92">
        <f>hosp_count(20,B125,C125,D125,$C$1,G125,1,F125,F125,SIMDRateRatios_hosp,SIMDrateratios,RateRatios!$B$3)*10</f>
        <v>23262.77755692861</v>
      </c>
      <c r="AM125" s="92">
        <f>hosp_count(20,B125,C125,D125,$C$1,G125+H125,1,F125,F125,SIMDRateRatios_hosp,SIMDrateratios,RateRatios!$B$3)*10</f>
        <v>23257.864014557061</v>
      </c>
      <c r="AN125" s="92">
        <f t="shared" si="159"/>
        <v>4.9135423715488287</v>
      </c>
    </row>
    <row r="126" spans="1:63" x14ac:dyDescent="0.2">
      <c r="A126" s="83" t="s">
        <v>107</v>
      </c>
      <c r="B126" s="71">
        <v>82.5</v>
      </c>
      <c r="C126" s="71" t="s">
        <v>1</v>
      </c>
      <c r="D126" s="76">
        <v>2</v>
      </c>
      <c r="E126" s="84">
        <v>1</v>
      </c>
      <c r="F126" s="73">
        <f>HLOOKUP('III Tool Overview'!$H$6,LookUpData_Pop!$B$1:$AV$269,LookUpData_Pop!BB125,FALSE)/50</f>
        <v>163.26</v>
      </c>
      <c r="G126" s="59">
        <f>'III Tool Overview'!$H$9/110</f>
        <v>0</v>
      </c>
      <c r="H126" s="92">
        <f t="shared" si="151"/>
        <v>163.26</v>
      </c>
      <c r="I126" s="92">
        <f>new_ci(2,B126,C126,D126,$C$1,G126,1,F126,E126*F126,SIMDrateratios,RateRatios!$B$3)*10</f>
        <v>110.58329310809064</v>
      </c>
      <c r="J126" s="92">
        <f>new_ci(2,B126,C126,D126,$C$1,G126+H126,1,H126,H126,SIMDrateratios,RateRatios!$B$3)*10</f>
        <v>110.48470234997609</v>
      </c>
      <c r="K126" s="92">
        <f>new_ci(5,B126,C126,D126,$C$1,G126,1,F126,F126,SIMDrateratios,RateRatios!$B$3)*1000</f>
        <v>43144.929500539547</v>
      </c>
      <c r="L126" s="72">
        <f>new_ci(5,B126,C126,D126,$C$1,H126,1,F126,F126,SIMDrateratios,RateRatios!$B$3)*1000</f>
        <v>43110.880914243928</v>
      </c>
      <c r="M126" s="92">
        <f>new_ci(10,B126,C126,D126,$C$1,G126,1,F126,F126,SIMDrateratios,RateRatios!$B$3)*10</f>
        <v>903.76168167597416</v>
      </c>
      <c r="N126" s="92">
        <f>new_ci(10,B126,C126,D126,$C$1,G126+H126,1,F126,F126,SIMDrateratios,RateRatios!$B$3)*10</f>
        <v>903.21863508996057</v>
      </c>
      <c r="O126" s="92">
        <f>new_ci(20,B126,C126,D126,$C$1,G126,1,F126,F126,SIMDrateratios,RateRatios!$B$3)*10</f>
        <v>1480.2065917729612</v>
      </c>
      <c r="P126" s="92">
        <f>new_ci(20,B126,C126,D126,$C$1,G126+H126,1,F126,F126,SIMDrateratios,RateRatios!$B$3)*10</f>
        <v>1479.8724652957301</v>
      </c>
      <c r="Q126" s="92">
        <f>new_yll(2,B126,C126,D126,$C$1,G126,1,F126,F126,SIMDrateratios,RateRatios!$B$3)*10</f>
        <v>1879.9159828375409</v>
      </c>
      <c r="R126" s="92">
        <f>new_yll(2,B126,C126,D126,$C$1,G126+H126,1,F126,F126,SIMDrateratios,RateRatios!$B$3)*10</f>
        <v>1878.2399399495935</v>
      </c>
      <c r="S126" s="92">
        <f t="shared" si="152"/>
        <v>1.6760428879474603</v>
      </c>
      <c r="T126" s="92">
        <f>new_yll(5,B126,C126,D126,$C$1,G126,1,F126,F126,SIMDrateratios,RateRatios!$B$3)*1000</f>
        <v>669727.78162054834</v>
      </c>
      <c r="U126" s="92">
        <f>new_yll(5,B126,C126,D126,$C$1,G126+H126,1,F126,F126,SIMDrateratios,RateRatios!$B$3)*1000</f>
        <v>669195.4506690749</v>
      </c>
      <c r="V126" s="92">
        <f t="shared" si="153"/>
        <v>532.33095147344284</v>
      </c>
      <c r="W126" s="92">
        <f>new_yll(10,B126,C126,D126,$C$1,G126,1,F126,F126,SIMDrateratios,RateRatios!$B$3)*10</f>
        <v>11931.574910168209</v>
      </c>
      <c r="X126" s="92">
        <f>new_yll(10,B126,C126,D126,$C$1,G126+H126,1,F126,F126,SIMDrateratios,RateRatios!$B$3)*10</f>
        <v>11923.920516066719</v>
      </c>
      <c r="Y126" s="92">
        <f t="shared" si="154"/>
        <v>7.6543941014897428</v>
      </c>
      <c r="Z126" s="92">
        <f>new_yll(20,B126,C126,D126,$C$1,G126,1,F126,F126,SIMDrateratios,RateRatios!$B$3)*10</f>
        <v>14391.145198297956</v>
      </c>
      <c r="AA126" s="92">
        <f>new_yll(20,B126,C126,D126,$C$1,G126+H126,1,F126,F126,SIMDrateratios,RateRatios!$B$3)*10</f>
        <v>14383.759274307795</v>
      </c>
      <c r="AB126" s="92">
        <f t="shared" si="155"/>
        <v>7.3859239901612455</v>
      </c>
      <c r="AC126" s="92">
        <f>hosp_count(2,B126,C126,D126,$C$1,G126,1,F126,F126,SIMDRateRatios_hosp,SIMDrateratios,RateRatios!$B$3)*10</f>
        <v>1232.7170915610527</v>
      </c>
      <c r="AD126" s="92">
        <f>hosp_count(2,B126,C126,D126,$C$1,G126+H126,1,F126,F126,SIMDRateRatios_hosp,SIMDrateratios,RateRatios!$B$3)*10</f>
        <v>1231.8319436311567</v>
      </c>
      <c r="AE126" s="92">
        <f t="shared" si="156"/>
        <v>0.885147929895993</v>
      </c>
      <c r="AF126" s="92">
        <f>hosp_count(5,B126,C126,D126,$C$1,G126,1,F126,F126,SIMDRateRatios_hosp,SIMDrateratios,RateRatios!$B$3)*1000</f>
        <v>467263.81342908076</v>
      </c>
      <c r="AG126" s="92">
        <f>hosp_count(5,B126,C126,D126,$C$1,G126+H126,1,F126,F126,SIMDRateRatios_hosp,SIMDrateratios,RateRatios!$B$3)*1000</f>
        <v>466973.99529899785</v>
      </c>
      <c r="AH126" s="92">
        <f t="shared" si="157"/>
        <v>289.81813008291647</v>
      </c>
      <c r="AI126" s="92">
        <f>hosp_count(10,B126,C126,D126,$C$1,G126,1,F126,F126,SIMDRateRatios_hosp,SIMDrateratios,RateRatios!$B$3)*10</f>
        <v>9367.2672903152452</v>
      </c>
      <c r="AJ126" s="92">
        <f>hosp_count(10,B126,C126,D126,$C$1,G126+H126,1,F126,F126,SIMDRateRatios_hosp,SIMDrateratios,RateRatios!$B$3)*10</f>
        <v>9363.0931425182716</v>
      </c>
      <c r="AK126" s="92">
        <f t="shared" si="158"/>
        <v>4.174147796973557</v>
      </c>
      <c r="AL126" s="92">
        <f>hosp_count(20,B126,C126,D126,$C$1,G126,1,F126,F126,SIMDRateRatios_hosp,SIMDrateratios,RateRatios!$B$3)*10</f>
        <v>14429.779060442197</v>
      </c>
      <c r="AM126" s="92">
        <f>hosp_count(20,B126,C126,D126,$C$1,G126+H126,1,F126,F126,SIMDRateRatios_hosp,SIMDrateratios,RateRatios!$B$3)*10</f>
        <v>14428.048210657409</v>
      </c>
      <c r="AN126" s="92">
        <f t="shared" si="159"/>
        <v>1.7308497847880062</v>
      </c>
    </row>
    <row r="127" spans="1:63" s="87" customFormat="1" x14ac:dyDescent="0.2">
      <c r="A127" s="83" t="s">
        <v>108</v>
      </c>
      <c r="B127" s="71">
        <v>87.5</v>
      </c>
      <c r="C127" s="71" t="s">
        <v>1</v>
      </c>
      <c r="D127" s="76">
        <v>2</v>
      </c>
      <c r="E127" s="84">
        <v>1</v>
      </c>
      <c r="F127" s="73">
        <f>HLOOKUP('III Tool Overview'!$H$6,LookUpData_Pop!$B$1:$AV$269,LookUpData_Pop!BB126,FALSE)/50</f>
        <v>79.16</v>
      </c>
      <c r="G127" s="59">
        <f>'III Tool Overview'!$H$9/110</f>
        <v>0</v>
      </c>
      <c r="H127" s="92">
        <f t="shared" si="151"/>
        <v>79.16</v>
      </c>
      <c r="I127" s="92">
        <f>new_ci(2,B127,C127,D127,$C$1,G127,1,F127,E127*F127,SIMDrateratios,RateRatios!$B$3)*10</f>
        <v>81.247862549148891</v>
      </c>
      <c r="J127" s="92">
        <f>new_ci(2,B127,C127,D127,$C$1,G127+H127,1,H127,H127,SIMDrateratios,RateRatios!$B$3)*10</f>
        <v>81.176844172592908</v>
      </c>
      <c r="K127" s="92">
        <f>new_ci(5,B127,C127,D127,$C$1,G127,1,F127,F127,SIMDrateratios,RateRatios!$B$3)*1000</f>
        <v>29875.275642315544</v>
      </c>
      <c r="L127" s="72">
        <f>new_ci(5,B127,C127,D127,$C$1,H127,1,F127,F127,SIMDrateratios,RateRatios!$B$3)*1000</f>
        <v>29853.712102635138</v>
      </c>
      <c r="M127" s="92">
        <f>new_ci(10,B127,C127,D127,$C$1,G127,1,F127,F127,SIMDrateratios,RateRatios!$B$3)*10</f>
        <v>563.7194539277267</v>
      </c>
      <c r="N127" s="92">
        <f>new_ci(10,B127,C127,D127,$C$1,G127+H127,1,F127,F127,SIMDrateratios,RateRatios!$B$3)*10</f>
        <v>563.45734978624012</v>
      </c>
      <c r="O127" s="92">
        <f>new_ci(20,B127,C127,D127,$C$1,G127,1,F127,F127,SIMDrateratios,RateRatios!$B$3)*10</f>
        <v>771.26351293228186</v>
      </c>
      <c r="P127" s="92">
        <f>new_ci(20,B127,C127,D127,$C$1,G127+H127,1,F127,F127,SIMDrateratios,RateRatios!$B$3)*10</f>
        <v>771.1946552325519</v>
      </c>
      <c r="Q127" s="92">
        <f>new_yll(2,B127,C127,D127,$C$1,G127,1,F127,F127,SIMDrateratios,RateRatios!$B$3)*10</f>
        <v>893.72648804063783</v>
      </c>
      <c r="R127" s="92">
        <f>new_yll(2,B127,C127,D127,$C$1,G127+H127,1,F127,F127,SIMDrateratios,RateRatios!$B$3)*10</f>
        <v>892.94528589852212</v>
      </c>
      <c r="S127" s="92">
        <f t="shared" si="152"/>
        <v>0.78120214211571692</v>
      </c>
      <c r="T127" s="92">
        <f>new_yll(5,B127,C127,D127,$C$1,G127,1,F127,F127,SIMDrateratios,RateRatios!$B$3)*1000</f>
        <v>286043.74088263704</v>
      </c>
      <c r="U127" s="92">
        <f>new_yll(5,B127,C127,D127,$C$1,G127+H127,1,F127,F127,SIMDrateratios,RateRatios!$B$3)*1000</f>
        <v>285833.23439861881</v>
      </c>
      <c r="V127" s="92">
        <f t="shared" si="153"/>
        <v>210.50648401823128</v>
      </c>
      <c r="W127" s="92">
        <f>new_yll(10,B127,C127,D127,$C$1,G127,1,F127,F127,SIMDrateratios,RateRatios!$B$3)*10</f>
        <v>4235.3998900652177</v>
      </c>
      <c r="X127" s="92">
        <f>new_yll(10,B127,C127,D127,$C$1,G127+H127,1,F127,F127,SIMDrateratios,RateRatios!$B$3)*10</f>
        <v>4232.9800641613501</v>
      </c>
      <c r="Y127" s="92">
        <f t="shared" si="154"/>
        <v>2.4198259038676042</v>
      </c>
      <c r="Z127" s="92">
        <f>new_yll(20,B127,C127,D127,$C$1,G127,1,F127,F127,SIMDrateratios,RateRatios!$B$3)*10</f>
        <v>3999.7758666273021</v>
      </c>
      <c r="AA127" s="92">
        <f>new_yll(20,B127,C127,D127,$C$1,G127+H127,1,F127,F127,SIMDrateratios,RateRatios!$B$3)*10</f>
        <v>3996.8338623959467</v>
      </c>
      <c r="AB127" s="92">
        <f t="shared" si="155"/>
        <v>2.9420042313554404</v>
      </c>
      <c r="AC127" s="92">
        <f>hosp_count(2,B127,C127,D127,$C$1,G127,1,F127,F127,SIMDRateRatios_hosp,SIMDrateratios,RateRatios!$B$3)*10</f>
        <v>736.90249388506686</v>
      </c>
      <c r="AD127" s="92">
        <f>hosp_count(2,B127,C127,D127,$C$1,G127+H127,1,F127,F127,SIMDRateRatios_hosp,SIMDrateratios,RateRatios!$B$3)*10</f>
        <v>736.37359097039825</v>
      </c>
      <c r="AE127" s="92">
        <f t="shared" si="156"/>
        <v>0.52890291466860617</v>
      </c>
      <c r="AF127" s="92">
        <f>hosp_count(5,B127,C127,D127,$C$1,G127,1,F127,F127,SIMDRateRatios_hosp,SIMDrateratios,RateRatios!$B$3)*1000</f>
        <v>263945.27676686028</v>
      </c>
      <c r="AG127" s="92">
        <f>hosp_count(5,B127,C127,D127,$C$1,G127+H127,1,F127,F127,SIMDRateRatios_hosp,SIMDrateratios,RateRatios!$B$3)*1000</f>
        <v>263794.26947922003</v>
      </c>
      <c r="AH127" s="92">
        <f t="shared" si="157"/>
        <v>151.00728764024097</v>
      </c>
      <c r="AI127" s="92">
        <f>hosp_count(10,B127,C127,D127,$C$1,G127,1,F127,F127,SIMDRateRatios_hosp,SIMDrateratios,RateRatios!$B$3)*10</f>
        <v>4802.718809813422</v>
      </c>
      <c r="AJ127" s="92">
        <f>hosp_count(10,B127,C127,D127,$C$1,G127+H127,1,F127,F127,SIMDRateRatios_hosp,SIMDrateratios,RateRatios!$B$3)*10</f>
        <v>4801.1153581079525</v>
      </c>
      <c r="AK127" s="92">
        <f t="shared" si="158"/>
        <v>1.6034517054695243</v>
      </c>
      <c r="AL127" s="92">
        <f>hosp_count(20,B127,C127,D127,$C$1,G127,1,F127,F127,SIMDRateRatios_hosp,SIMDrateratios,RateRatios!$B$3)*10</f>
        <v>6329.8499044460768</v>
      </c>
      <c r="AM127" s="92">
        <f>hosp_count(20,B127,C127,D127,$C$1,G127+H127,1,F127,F127,SIMDRateRatios_hosp,SIMDrateratios,RateRatios!$B$3)*10</f>
        <v>6329.7986333043727</v>
      </c>
      <c r="AN127" s="92">
        <f t="shared" si="159"/>
        <v>5.127114170409186E-2</v>
      </c>
      <c r="AO127" s="232"/>
      <c r="AP127" s="232"/>
      <c r="AQ127" s="232"/>
      <c r="AR127" s="232"/>
      <c r="AS127" s="232"/>
      <c r="AT127" s="232"/>
      <c r="AU127" s="232"/>
      <c r="AV127" s="232"/>
      <c r="AW127" s="232"/>
      <c r="AX127" s="232"/>
      <c r="AY127" s="232"/>
      <c r="AZ127" s="232"/>
      <c r="BA127" s="232"/>
      <c r="BB127" s="232"/>
      <c r="BC127" s="232"/>
      <c r="BD127" s="232"/>
      <c r="BE127" s="232"/>
      <c r="BF127" s="232"/>
      <c r="BG127" s="232"/>
      <c r="BH127" s="232"/>
      <c r="BI127" s="232"/>
      <c r="BJ127" s="232"/>
      <c r="BK127" s="232"/>
    </row>
    <row r="128" spans="1:63" s="86" customFormat="1" x14ac:dyDescent="0.2">
      <c r="A128" s="83" t="s">
        <v>109</v>
      </c>
      <c r="B128" s="76">
        <v>95</v>
      </c>
      <c r="C128" s="76" t="s">
        <v>1</v>
      </c>
      <c r="D128" s="76">
        <v>2</v>
      </c>
      <c r="E128" s="84">
        <v>1</v>
      </c>
      <c r="F128" s="73">
        <f>HLOOKUP('III Tool Overview'!$H$6,LookUpData_Pop!$B$1:$AV$269,LookUpData_Pop!BB127,FALSE)/50</f>
        <v>23.58</v>
      </c>
      <c r="G128" s="59">
        <f>'III Tool Overview'!$H$9/110</f>
        <v>0</v>
      </c>
      <c r="H128" s="92">
        <f t="shared" si="151"/>
        <v>23.58</v>
      </c>
      <c r="I128" s="92">
        <f>new_ci(2,B128,C128,D128,$C$1,G128,1,F128,E128*F128,SIMDrateratios,RateRatios!$B$3)*10</f>
        <v>38.797577126052786</v>
      </c>
      <c r="J128" s="92">
        <f>new_ci(2,B128,C128,D128,$C$1,G128+H128,1,H128,H128,SIMDrateratios,RateRatios!$B$3)*10</f>
        <v>38.764232074283441</v>
      </c>
      <c r="K128" s="92">
        <f>new_ci(5,B128,C128,D128,$C$1,G128,1,F128,F128,SIMDrateratios,RateRatios!$B$3)*1000</f>
        <v>12841.806391709079</v>
      </c>
      <c r="L128" s="72">
        <f>new_ci(5,B128,C128,D128,$C$1,H128,1,F128,F128,SIMDrateratios,RateRatios!$B$3)*1000</f>
        <v>12833.851208307482</v>
      </c>
      <c r="M128" s="92">
        <f>new_ci(10,B128,C128,D128,$C$1,G128,1,F128,F128,SIMDrateratios,RateRatios!$B$3)*10</f>
        <v>205.95784216538249</v>
      </c>
      <c r="N128" s="92">
        <f>new_ci(10,B128,C128,D128,$C$1,G128+H128,1,F128,F128,SIMDrateratios,RateRatios!$B$3)*10</f>
        <v>205.8997108173171</v>
      </c>
      <c r="O128" s="92">
        <f>new_ci(20,B128,C128,D128,$C$1,G128,1,F128,F128,SIMDrateratios,RateRatios!$B$3)*10</f>
        <v>235.25949775530634</v>
      </c>
      <c r="P128" s="92">
        <f>new_ci(20,B128,C128,D128,$C$1,G128+H128,1,F128,F128,SIMDrateratios,RateRatios!$B$3)*10</f>
        <v>235.25639599474812</v>
      </c>
      <c r="Q128" s="92">
        <f>new_yll(2,B128,C128,D128,$C$1,G128,1,F128,F128,SIMDrateratios,RateRatios!$B$3)*10</f>
        <v>155.19030850421115</v>
      </c>
      <c r="R128" s="92">
        <f>new_yll(2,B128,C128,D128,$C$1,G128+H128,1,F128,F128,SIMDrateratios,RateRatios!$B$3)*10</f>
        <v>155.05692829713377</v>
      </c>
      <c r="S128" s="92">
        <f t="shared" si="152"/>
        <v>0.13338020707737996</v>
      </c>
      <c r="T128" s="92">
        <f>new_yll(5,B128,C128,D128,$C$1,G128,1,F128,F128,SIMDrateratios,RateRatios!$B$3)*1000</f>
        <v>34296.530187497949</v>
      </c>
      <c r="U128" s="92">
        <f>new_yll(5,B128,C128,D128,$C$1,G128+H128,1,F128,F128,SIMDrateratios,RateRatios!$B$3)*1000</f>
        <v>34272.39146683483</v>
      </c>
      <c r="V128" s="92">
        <f t="shared" si="153"/>
        <v>24.138720663118875</v>
      </c>
      <c r="W128" s="92">
        <f>new_yll(10,B128,C128,D128,$C$1,G128,1,F128,F128,SIMDrateratios,RateRatios!$B$3)*10</f>
        <v>217.64004759841487</v>
      </c>
      <c r="X128" s="92">
        <f>new_yll(10,B128,C128,D128,$C$1,G128+H128,1,F128,F128,SIMDrateratios,RateRatios!$B$3)*10</f>
        <v>217.32920177419834</v>
      </c>
      <c r="Y128" s="92">
        <f t="shared" si="154"/>
        <v>0.3108458242165284</v>
      </c>
      <c r="Z128" s="92">
        <f>new_yll(20,B128,C128,D128,$C$1,G128,1,F128,F128,SIMDrateratios,RateRatios!$B$3)*10</f>
        <v>5.1695613210619129</v>
      </c>
      <c r="AA128" s="92">
        <f>new_yll(20,B128,C128,D128,$C$1,G128+H128,1,F128,F128,SIMDrateratios,RateRatios!$B$3)*10</f>
        <v>4.4088877028261564</v>
      </c>
      <c r="AB128" s="92">
        <f t="shared" si="155"/>
        <v>0.76067361823575652</v>
      </c>
      <c r="AC128" s="92">
        <f>hosp_count(2,B128,C128,D128,$C$1,G128,1,F128,F128,SIMDRateRatios_hosp,SIMDrateratios,RateRatios!$B$3)*10</f>
        <v>280.23481754551892</v>
      </c>
      <c r="AD128" s="92">
        <f>hosp_count(2,B128,C128,D128,$C$1,G128+H128,1,F128,F128,SIMDRateRatios_hosp,SIMDrateratios,RateRatios!$B$3)*10</f>
        <v>280.02968519233099</v>
      </c>
      <c r="AE128" s="92">
        <f t="shared" si="156"/>
        <v>0.20513235318793477</v>
      </c>
      <c r="AF128" s="92">
        <f>hosp_count(5,B128,C128,D128,$C$1,G128,1,F128,F128,SIMDRateRatios_hosp,SIMDrateratios,RateRatios!$B$3)*1000</f>
        <v>90765.379858093787</v>
      </c>
      <c r="AG128" s="92">
        <f>hosp_count(5,B128,C128,D128,$C$1,G128+H128,1,F128,F128,SIMDRateRatios_hosp,SIMDrateratios,RateRatios!$B$3)*1000</f>
        <v>90719.803732864326</v>
      </c>
      <c r="AH128" s="92">
        <f t="shared" si="157"/>
        <v>45.576125229461468</v>
      </c>
      <c r="AI128" s="92">
        <f>hosp_count(10,B128,C128,D128,$C$1,G128,1,F128,F128,SIMDRateRatios_hosp,SIMDrateratios,RateRatios!$B$3)*10</f>
        <v>1420.2112008636727</v>
      </c>
      <c r="AJ128" s="92">
        <f>hosp_count(10,B128,C128,D128,$C$1,G128+H128,1,F128,F128,SIMDRateRatios_hosp,SIMDrateratios,RateRatios!$B$3)*10</f>
        <v>1419.9433300228222</v>
      </c>
      <c r="AK128" s="92">
        <f t="shared" si="158"/>
        <v>0.26787084085049173</v>
      </c>
      <c r="AL128" s="92">
        <f>hosp_count(20,B128,C128,D128,$C$1,G128,1,F128,F128,SIMDRateRatios_hosp,SIMDrateratios,RateRatios!$B$3)*10</f>
        <v>1599.7352445106289</v>
      </c>
      <c r="AM128" s="92">
        <f>hosp_count(20,B128,C128,D128,$C$1,G128+H128,1,F128,F128,SIMDRateRatios_hosp,SIMDrateratios,RateRatios!$B$3)*10</f>
        <v>1599.8108855445848</v>
      </c>
      <c r="AN128" s="92">
        <f t="shared" si="159"/>
        <v>-7.5641033955889725E-2</v>
      </c>
      <c r="AO128" s="232"/>
      <c r="AP128" s="232"/>
      <c r="AQ128" s="232"/>
      <c r="AR128" s="232"/>
      <c r="AS128" s="232"/>
      <c r="AT128" s="232"/>
      <c r="AU128" s="232"/>
      <c r="AV128" s="232"/>
      <c r="AW128" s="232"/>
      <c r="AX128" s="224"/>
      <c r="AY128" s="224"/>
      <c r="AZ128" s="224"/>
      <c r="BA128" s="224"/>
      <c r="BB128" s="224"/>
      <c r="BC128" s="224"/>
      <c r="BD128" s="224"/>
      <c r="BE128" s="224"/>
      <c r="BF128" s="224"/>
      <c r="BG128" s="224"/>
      <c r="BH128" s="224"/>
      <c r="BI128" s="224"/>
      <c r="BJ128" s="224"/>
      <c r="BK128" s="224"/>
    </row>
    <row r="129" spans="1:63" s="86" customFormat="1" x14ac:dyDescent="0.2">
      <c r="A129" s="93" t="s">
        <v>131</v>
      </c>
      <c r="B129" s="94"/>
      <c r="C129" s="94"/>
      <c r="D129" s="94"/>
      <c r="E129" s="95"/>
      <c r="F129" s="96">
        <f>SUM(F109:F128)</f>
        <v>9671.159999999998</v>
      </c>
      <c r="G129" s="96">
        <f t="shared" ref="G129" si="160">SUM(G109:G128)</f>
        <v>0</v>
      </c>
      <c r="H129" s="96">
        <f t="shared" ref="H129" si="161">SUM(H109:H128)</f>
        <v>9671.159999999998</v>
      </c>
      <c r="I129" s="96">
        <f t="shared" ref="I129" si="162">SUM(I109:I128)</f>
        <v>898.4673259016065</v>
      </c>
      <c r="J129" s="96">
        <f t="shared" ref="J129" si="163">SUM(J109:J128)</f>
        <v>897.65423451107119</v>
      </c>
      <c r="K129" s="96">
        <f t="shared" ref="K129" si="164">SUM(K109:K128)</f>
        <v>366710.22000917542</v>
      </c>
      <c r="L129" s="96">
        <f t="shared" ref="L129" si="165">SUM(L109:L128)</f>
        <v>366400.02708764165</v>
      </c>
      <c r="M129" s="96">
        <f>SUM(M109:M128)</f>
        <v>8495.5424975769129</v>
      </c>
      <c r="N129" s="96">
        <f>SUM(N109:N128)</f>
        <v>8489.1375519177036</v>
      </c>
      <c r="O129" s="96">
        <f>SUM(O109:O128)</f>
        <v>18765.654082296729</v>
      </c>
      <c r="P129" s="96">
        <f>SUM(P109:P128)</f>
        <v>18754.406775154195</v>
      </c>
      <c r="Q129" s="96">
        <f t="shared" ref="Q129" si="166">SUM(Q109:Q128)</f>
        <v>27854.3552072497</v>
      </c>
      <c r="R129" s="96">
        <f t="shared" ref="R129" si="167">SUM(R109:R128)</f>
        <v>27828.920391474636</v>
      </c>
      <c r="S129" s="96">
        <f t="shared" ref="S129" si="168">SUM(S109:S128)</f>
        <v>25.434815775065811</v>
      </c>
      <c r="T129" s="96">
        <f t="shared" ref="T129" si="169">SUM(T109:T128)</f>
        <v>11144630.378183182</v>
      </c>
      <c r="U129" s="96">
        <f t="shared" ref="U129" si="170">SUM(U109:U128)</f>
        <v>11134812.90159888</v>
      </c>
      <c r="V129" s="96">
        <f t="shared" ref="V129" si="171">SUM(V109:V128)</f>
        <v>9817.4765843016248</v>
      </c>
      <c r="W129" s="96">
        <f t="shared" ref="W129" si="172">SUM(W109:W128)</f>
        <v>250075.87809680466</v>
      </c>
      <c r="X129" s="96">
        <f t="shared" ref="X129" si="173">SUM(X109:X128)</f>
        <v>249867.10257986886</v>
      </c>
      <c r="Y129" s="96">
        <f t="shared" ref="Y129" si="174">SUM(Y109:Y128)</f>
        <v>208.77551693578408</v>
      </c>
      <c r="Z129" s="96">
        <f t="shared" ref="Z129" si="175">SUM(Z109:Z128)</f>
        <v>520092.66401215416</v>
      </c>
      <c r="AA129" s="96">
        <f t="shared" ref="AA129" si="176">SUM(AA109:AA128)</f>
        <v>519692.88464734447</v>
      </c>
      <c r="AB129" s="96">
        <f t="shared" ref="AB129" si="177">SUM(AB109:AB128)</f>
        <v>399.77936480958772</v>
      </c>
      <c r="AC129" s="96">
        <f t="shared" ref="AC129" si="178">SUM(AC109:AC128)</f>
        <v>21013.299730304294</v>
      </c>
      <c r="AD129" s="96">
        <f t="shared" ref="AD129" si="179">SUM(AD109:AD128)</f>
        <v>20998.188776200543</v>
      </c>
      <c r="AE129" s="96">
        <f t="shared" ref="AE129" si="180">SUM(AE109:AE128)</f>
        <v>15.110954103755866</v>
      </c>
      <c r="AF129" s="96">
        <f t="shared" ref="AF129" si="181">SUM(AF109:AF128)</f>
        <v>8571997.1939489804</v>
      </c>
      <c r="AG129" s="96">
        <f t="shared" ref="AG129" si="182">SUM(AG109:AG128)</f>
        <v>8566102.4142844137</v>
      </c>
      <c r="AH129" s="96">
        <f t="shared" ref="AH129" si="183">SUM(AH109:AH128)</f>
        <v>5894.7796645681337</v>
      </c>
      <c r="AI129" s="96">
        <f t="shared" ref="AI129" si="184">SUM(AI109:AI128)</f>
        <v>198832.99048877019</v>
      </c>
      <c r="AJ129" s="96">
        <f t="shared" ref="AJ129" si="185">SUM(AJ109:AJ128)</f>
        <v>198706.06452695376</v>
      </c>
      <c r="AK129" s="96">
        <f t="shared" ref="AK129" si="186">SUM(AK109:AK128)</f>
        <v>126.92596181640556</v>
      </c>
      <c r="AL129" s="96">
        <f t="shared" ref="AL129" si="187">SUM(AL109:AL128)</f>
        <v>442745.05810734938</v>
      </c>
      <c r="AM129" s="96">
        <f t="shared" ref="AM129" si="188">SUM(AM109:AM128)</f>
        <v>442500.34855764988</v>
      </c>
      <c r="AN129" s="96">
        <f t="shared" ref="AN129" si="189">SUM(AN109:AN128)</f>
        <v>244.70954969951754</v>
      </c>
      <c r="AO129" s="233"/>
      <c r="AP129" s="233"/>
      <c r="AQ129" s="233"/>
      <c r="AR129" s="233"/>
      <c r="AS129" s="233"/>
      <c r="AT129" s="233"/>
      <c r="AU129" s="233"/>
      <c r="AV129" s="233"/>
      <c r="AW129" s="233"/>
      <c r="AX129" s="224"/>
      <c r="AY129" s="224"/>
      <c r="AZ129" s="224"/>
      <c r="BA129" s="224"/>
      <c r="BB129" s="224"/>
      <c r="BC129" s="224"/>
      <c r="BD129" s="224"/>
      <c r="BE129" s="224"/>
      <c r="BF129" s="224"/>
      <c r="BG129" s="224"/>
      <c r="BH129" s="224"/>
      <c r="BI129" s="224"/>
      <c r="BJ129" s="224"/>
      <c r="BK129" s="224"/>
    </row>
    <row r="130" spans="1:63" x14ac:dyDescent="0.2">
      <c r="A130" s="83" t="s">
        <v>110</v>
      </c>
      <c r="B130" s="71">
        <v>0.5</v>
      </c>
      <c r="C130" s="76" t="s">
        <v>3</v>
      </c>
      <c r="D130" s="76">
        <v>2</v>
      </c>
      <c r="E130" s="84">
        <v>1</v>
      </c>
      <c r="F130" s="73">
        <f>HLOOKUP('III Tool Overview'!$H$6,LookUpData_Pop!$B$1:$AV$269,LookUpData_Pop!BB128,FALSE)/50</f>
        <v>108.68</v>
      </c>
      <c r="G130" s="71">
        <v>0</v>
      </c>
      <c r="H130" s="92">
        <f>F130</f>
        <v>108.68</v>
      </c>
      <c r="I130" s="92">
        <f>new_ci(2,B130,C130,D130,$C$1,G130,1,F130,E130*F130,SIMDrateratios,RateRatios!$B$3)*10</f>
        <v>6.9519691021707339E-2</v>
      </c>
      <c r="J130" s="92">
        <f>new_ci(2,B130,C130,D130,$C$1,G130+H130,1,H130,H130,SIMDrateratios,RateRatios!$B$3)*10</f>
        <v>6.9455197690356393E-2</v>
      </c>
      <c r="K130" s="92">
        <f>new_ci(5,B130,C130,D130,$C$1,G130,1,F130,F130,SIMDrateratios,RateRatios!$B$3)*1000</f>
        <v>30.876627637055446</v>
      </c>
      <c r="L130" s="72">
        <f>new_ci(5,B130,C130,D130,$C$1,H130,1,F130,F130,SIMDrateratios,RateRatios!$B$3)*1000</f>
        <v>30.847986578203194</v>
      </c>
      <c r="M130" s="92">
        <f>new_ci(10,B130,C130,D130,$C$1,G130,1,F130,F130,SIMDrateratios,RateRatios!$B$3)*10</f>
        <v>0.83344969548852721</v>
      </c>
      <c r="N130" s="92">
        <f>new_ci(10,B130,C130,D130,$C$1,G130+H130,1,F130,F130,SIMDrateratios,RateRatios!$B$3)*10</f>
        <v>0.8326767768143627</v>
      </c>
      <c r="O130" s="92">
        <f>new_ci(20,B130,C130,D130,$C$1,G130,1,F130,F130,SIMDrateratios,RateRatios!$B$3)*10</f>
        <v>2.6035284851474803</v>
      </c>
      <c r="P130" s="92">
        <f>new_ci(20,B130,C130,D130,$C$1,G130+H130,1,F130,F130,SIMDrateratios,RateRatios!$B$3)*10</f>
        <v>2.601116010564839</v>
      </c>
      <c r="Q130" s="92">
        <f>new_yll(2,B130,C130,D130,$C$1,G130,1,F130,F130,SIMDrateratios,RateRatios!$B$3)*10</f>
        <v>6.8824494111490262</v>
      </c>
      <c r="R130" s="92">
        <f>new_yll(2,B130,C130,D130,$C$1,G130+H130,1,F130,F130,SIMDrateratios,RateRatios!$B$3)*10</f>
        <v>6.8760645713452826</v>
      </c>
      <c r="S130" s="92">
        <f>Q130-R130</f>
        <v>6.3848398037436027E-3</v>
      </c>
      <c r="T130" s="92">
        <f>new_yll(5,B130,C130,D130,$C$1,G130,1,F130,F130,SIMDrateratios,RateRatios!$B$3)*1000</f>
        <v>3007.8552199633027</v>
      </c>
      <c r="U130" s="92">
        <f>new_yll(5,B130,C130,D130,$C$1,G130+H130,1,F130,F130,SIMDrateratios,RateRatios!$B$3)*1000</f>
        <v>3005.0651407611213</v>
      </c>
      <c r="V130" s="92">
        <f>T130-U130</f>
        <v>2.7900792021814596</v>
      </c>
      <c r="W130" s="92">
        <f>new_yll(10,B130,C130,D130,$C$1,G130,1,F130,F130,SIMDrateratios,RateRatios!$B$3)*10</f>
        <v>78.803061075071398</v>
      </c>
      <c r="X130" s="92">
        <f>new_yll(10,B130,C130,D130,$C$1,G130+H130,1,F130,F130,SIMDrateratios,RateRatios!$B$3)*10</f>
        <v>78.729980817188249</v>
      </c>
      <c r="Y130" s="92">
        <f>W130-X130</f>
        <v>7.3080257883148647E-2</v>
      </c>
      <c r="Z130" s="92">
        <f>new_yll(20,B130,C130,D130,$C$1,G130,1,F130,F130,SIMDrateratios,RateRatios!$B$3)*10</f>
        <v>229.16264749246398</v>
      </c>
      <c r="AA130" s="92">
        <f>new_yll(20,B130,C130,D130,$C$1,G130+H130,1,F130,F130,SIMDrateratios,RateRatios!$B$3)*10</f>
        <v>228.95029275879568</v>
      </c>
      <c r="AB130" s="92">
        <f>Z130-AA130</f>
        <v>0.21235473366829183</v>
      </c>
      <c r="AC130" s="92">
        <f>hosp_count(2,B130,C130,D130,$C$1,G130,1,F130,F130,SIMDRateRatios_hosp,SIMDrateratios,RateRatios!$B$3)*10</f>
        <v>81.36392773153014</v>
      </c>
      <c r="AD130" s="92">
        <f>hosp_count(2,B130,C130,D130,$C$1,G130+H130,1,F130,F130,SIMDRateRatios_hosp,SIMDrateratios,RateRatios!$B$3)*10</f>
        <v>81.305239178531536</v>
      </c>
      <c r="AE130" s="92">
        <f>AC130-AD130</f>
        <v>5.8688552998603427E-2</v>
      </c>
      <c r="AF130" s="92">
        <f>hosp_count(5,B130,C130,D130,$C$1,G130,1,F130,F130,SIMDRateRatios_hosp,SIMDrateratios,RateRatios!$B$3)*1000</f>
        <v>33865.608461369498</v>
      </c>
      <c r="AG130" s="92">
        <f>hosp_count(5,B130,C130,D130,$C$1,G130+H130,1,F130,F130,SIMDRateRatios_hosp,SIMDrateratios,RateRatios!$B$3)*1000</f>
        <v>33841.184111762697</v>
      </c>
      <c r="AH130" s="92">
        <f>AF130-AG130</f>
        <v>24.424349606801115</v>
      </c>
      <c r="AI130" s="92">
        <f>hosp_count(10,B130,C130,D130,$C$1,G130,1,F130,F130,SIMDRateRatios_hosp,SIMDrateratios,RateRatios!$B$3)*10</f>
        <v>815.08109289515062</v>
      </c>
      <c r="AJ130" s="92">
        <f>hosp_count(10,B130,C130,D130,$C$1,G130+H130,1,F130,F130,SIMDRateRatios_hosp,SIMDrateratios,RateRatios!$B$3)*10</f>
        <v>814.49340684586446</v>
      </c>
      <c r="AK130" s="92">
        <f>AI130-AJ130</f>
        <v>0.58768604928616242</v>
      </c>
      <c r="AL130" s="92">
        <f>hosp_count(20,B130,C130,D130,$C$1,G130,1,F130,F130,SIMDRateRatios_hosp,SIMDrateratios,RateRatios!$B$3)*10</f>
        <v>1976.9537468720343</v>
      </c>
      <c r="AM130" s="92">
        <f>hosp_count(20,B130,C130,D130,$C$1,G130+H130,1,F130,F130,SIMDRateRatios_hosp,SIMDrateratios,RateRatios!$B$3)*10</f>
        <v>1975.5295470413932</v>
      </c>
      <c r="AN130" s="92">
        <f>AL130-AM130</f>
        <v>1.4241998306411006</v>
      </c>
    </row>
    <row r="131" spans="1:63" x14ac:dyDescent="0.2">
      <c r="A131" s="83" t="s">
        <v>111</v>
      </c>
      <c r="B131" s="71">
        <v>2.5</v>
      </c>
      <c r="C131" s="76" t="s">
        <v>3</v>
      </c>
      <c r="D131" s="76">
        <v>2</v>
      </c>
      <c r="E131" s="84">
        <v>1</v>
      </c>
      <c r="F131" s="73">
        <f>HLOOKUP('III Tool Overview'!$H$6,LookUpData_Pop!$B$1:$AV$269,LookUpData_Pop!BB129,FALSE)/50</f>
        <v>394.56</v>
      </c>
      <c r="G131" s="71">
        <v>0</v>
      </c>
      <c r="H131" s="92">
        <f t="shared" ref="H131:H149" si="190">F131</f>
        <v>394.56</v>
      </c>
      <c r="I131" s="92">
        <f>new_ci(2,B131,C131,D131,$C$1,G131,1,F131,E131*F131,SIMDrateratios,RateRatios!$B$3)*10</f>
        <v>0.29732411364640327</v>
      </c>
      <c r="J131" s="92">
        <f>new_ci(2,B131,C131,D131,$C$1,G131+H131,1,H131,H131,SIMDrateratios,RateRatios!$B$3)*10</f>
        <v>0.29704879107813714</v>
      </c>
      <c r="K131" s="92">
        <f>new_ci(5,B131,C131,D131,$C$1,G131,1,F131,F131,SIMDrateratios,RateRatios!$B$3)*1000</f>
        <v>132.05159405461953</v>
      </c>
      <c r="L131" s="72">
        <f>new_ci(5,B131,C131,D131,$C$1,H131,1,F131,F131,SIMDrateratios,RateRatios!$B$3)*1000</f>
        <v>131.92932992688466</v>
      </c>
      <c r="M131" s="92">
        <f>new_ci(10,B131,C131,D131,$C$1,G131,1,F131,F131,SIMDrateratios,RateRatios!$B$3)*10</f>
        <v>3.5643021187760073</v>
      </c>
      <c r="N131" s="92">
        <f>new_ci(10,B131,C131,D131,$C$1,G131+H131,1,F131,F131,SIMDrateratios,RateRatios!$B$3)*10</f>
        <v>3.5610029354238506</v>
      </c>
      <c r="O131" s="92">
        <f>new_ci(20,B131,C131,D131,$C$1,G131,1,F131,F131,SIMDrateratios,RateRatios!$B$3)*10</f>
        <v>11.132543944303308</v>
      </c>
      <c r="P131" s="92">
        <f>new_ci(20,B131,C131,D131,$C$1,G131+H131,1,F131,F131,SIMDrateratios,RateRatios!$B$3)*10</f>
        <v>11.122249348012508</v>
      </c>
      <c r="Q131" s="92">
        <f>new_yll(2,B131,C131,D131,$C$1,G131,1,F131,F131,SIMDrateratios,RateRatios!$B$3)*10</f>
        <v>28.840439023701116</v>
      </c>
      <c r="R131" s="92">
        <f>new_yll(2,B131,C131,D131,$C$1,G131+H131,1,F131,F131,SIMDrateratios,RateRatios!$B$3)*10</f>
        <v>28.813732734579304</v>
      </c>
      <c r="S131" s="92">
        <f t="shared" ref="S131:S149" si="191">Q131-R131</f>
        <v>2.6706289121811722E-2</v>
      </c>
      <c r="T131" s="92">
        <f>new_yll(5,B131,C131,D131,$C$1,G131,1,F131,F131,SIMDrateratios,RateRatios!$B$3)*1000</f>
        <v>12599.741446029077</v>
      </c>
      <c r="U131" s="92">
        <f>new_yll(5,B131,C131,D131,$C$1,G131+H131,1,F131,F131,SIMDrateratios,RateRatios!$B$3)*1000</f>
        <v>12588.075565801199</v>
      </c>
      <c r="V131" s="92">
        <f t="shared" ref="V131:V149" si="192">T131-U131</f>
        <v>11.665880227878006</v>
      </c>
      <c r="W131" s="92">
        <f>new_yll(10,B131,C131,D131,$C$1,G131,1,F131,F131,SIMDrateratios,RateRatios!$B$3)*10</f>
        <v>329.87819508447444</v>
      </c>
      <c r="X131" s="92">
        <f>new_yll(10,B131,C131,D131,$C$1,G131+H131,1,F131,F131,SIMDrateratios,RateRatios!$B$3)*10</f>
        <v>329.57285160319384</v>
      </c>
      <c r="Y131" s="92">
        <f t="shared" ref="Y131:Y149" si="193">W131-X131</f>
        <v>0.30534348128060174</v>
      </c>
      <c r="Z131" s="92">
        <f>new_yll(20,B131,C131,D131,$C$1,G131,1,F131,F131,SIMDrateratios,RateRatios!$B$3)*10</f>
        <v>957.62884009011441</v>
      </c>
      <c r="AA131" s="92">
        <f>new_yll(20,B131,C131,D131,$C$1,G131+H131,1,F131,F131,SIMDrateratios,RateRatios!$B$3)*10</f>
        <v>956.74324854210897</v>
      </c>
      <c r="AB131" s="92">
        <f t="shared" ref="AB131:AB149" si="194">Z131-AA131</f>
        <v>0.88559154800543638</v>
      </c>
      <c r="AC131" s="92">
        <f>hosp_count(2,B131,C131,D131,$C$1,G131,1,F131,F131,SIMDRateRatios_hosp,SIMDrateratios,RateRatios!$B$3)*10</f>
        <v>310.31475681770621</v>
      </c>
      <c r="AD131" s="92">
        <f>hosp_count(2,B131,C131,D131,$C$1,G131+H131,1,F131,F131,SIMDRateRatios_hosp,SIMDrateratios,RateRatios!$B$3)*10</f>
        <v>310.09133216185336</v>
      </c>
      <c r="AE131" s="92">
        <f t="shared" ref="AE131:AE149" si="195">AC131-AD131</f>
        <v>0.22342465585285254</v>
      </c>
      <c r="AF131" s="92">
        <f>hosp_count(5,B131,C131,D131,$C$1,G131,1,F131,F131,SIMDRateRatios_hosp,SIMDrateratios,RateRatios!$B$3)*1000</f>
        <v>129158.04395592846</v>
      </c>
      <c r="AG131" s="92">
        <f>hosp_count(5,B131,C131,D131,$C$1,G131+H131,1,F131,F131,SIMDRateRatios_hosp,SIMDrateratios,RateRatios!$B$3)*1000</f>
        <v>129065.06545459646</v>
      </c>
      <c r="AH131" s="92">
        <f t="shared" ref="AH131:AH149" si="196">AF131-AG131</f>
        <v>92.978501331992447</v>
      </c>
      <c r="AI131" s="92">
        <f>hosp_count(10,B131,C131,D131,$C$1,G131,1,F131,F131,SIMDRateRatios_hosp,SIMDrateratios,RateRatios!$B$3)*10</f>
        <v>3108.4711231951178</v>
      </c>
      <c r="AJ131" s="92">
        <f>hosp_count(10,B131,C131,D131,$C$1,G131+H131,1,F131,F131,SIMDRateRatios_hosp,SIMDrateratios,RateRatios!$B$3)*10</f>
        <v>3106.2341176131117</v>
      </c>
      <c r="AK131" s="92">
        <f t="shared" ref="AK131:AK149" si="197">AI131-AJ131</f>
        <v>2.237005582006077</v>
      </c>
      <c r="AL131" s="92">
        <f>hosp_count(20,B131,C131,D131,$C$1,G131,1,F131,F131,SIMDRateRatios_hosp,SIMDrateratios,RateRatios!$B$3)*10</f>
        <v>7538.6103632885906</v>
      </c>
      <c r="AM131" s="92">
        <f>hosp_count(20,B131,C131,D131,$C$1,G131+H131,1,F131,F131,SIMDRateRatios_hosp,SIMDrateratios,RateRatios!$B$3)*10</f>
        <v>7533.1906605401782</v>
      </c>
      <c r="AN131" s="92">
        <f t="shared" ref="AN131:AN149" si="198">AL131-AM131</f>
        <v>5.4197027484124192</v>
      </c>
    </row>
    <row r="132" spans="1:63" x14ac:dyDescent="0.2">
      <c r="A132" s="83" t="s">
        <v>112</v>
      </c>
      <c r="B132" s="71">
        <v>7.5</v>
      </c>
      <c r="C132" s="76" t="s">
        <v>3</v>
      </c>
      <c r="D132" s="76">
        <v>2</v>
      </c>
      <c r="E132" s="84">
        <v>1</v>
      </c>
      <c r="F132" s="73">
        <f>HLOOKUP('III Tool Overview'!$H$6,LookUpData_Pop!$B$1:$AV$269,LookUpData_Pop!BB130,FALSE)/50</f>
        <v>450.32</v>
      </c>
      <c r="G132" s="71">
        <v>0</v>
      </c>
      <c r="H132" s="92">
        <f t="shared" si="190"/>
        <v>450.32</v>
      </c>
      <c r="I132" s="92">
        <f>new_ci(2,B132,C132,D132,$C$1,G132,1,F132,E132*F132,SIMDrateratios,RateRatios!$B$3)*10</f>
        <v>0.55476872217398265</v>
      </c>
      <c r="J132" s="92">
        <f>new_ci(2,B132,C132,D132,$C$1,G132+H132,1,H132,H132,SIMDrateratios,RateRatios!$B$3)*10</f>
        <v>0.5542559546585345</v>
      </c>
      <c r="K132" s="92">
        <f>new_ci(5,B132,C132,D132,$C$1,G132,1,F132,F132,SIMDrateratios,RateRatios!$B$3)*1000</f>
        <v>246.37108038907272</v>
      </c>
      <c r="L132" s="72">
        <f>new_ci(5,B132,C132,D132,$C$1,H132,1,F132,F132,SIMDrateratios,RateRatios!$B$3)*1000</f>
        <v>246.14341015011129</v>
      </c>
      <c r="M132" s="92">
        <f>new_ci(10,B132,C132,D132,$C$1,G132,1,F132,F132,SIMDrateratios,RateRatios!$B$3)*10</f>
        <v>6.6487830561373844</v>
      </c>
      <c r="N132" s="92">
        <f>new_ci(10,B132,C132,D132,$C$1,G132+H132,1,F132,F132,SIMDrateratios,RateRatios!$B$3)*10</f>
        <v>6.6426418052575524</v>
      </c>
      <c r="O132" s="92">
        <f>new_ci(20,B132,C132,D132,$C$1,G132,1,F132,F132,SIMDrateratios,RateRatios!$B$3)*10</f>
        <v>20.753787123737887</v>
      </c>
      <c r="P132" s="92">
        <f>new_ci(20,B132,C132,D132,$C$1,G132+H132,1,F132,F132,SIMDrateratios,RateRatios!$B$3)*10</f>
        <v>20.734647645677459</v>
      </c>
      <c r="Q132" s="92">
        <f>new_yll(2,B132,C132,D132,$C$1,G132,1,F132,F132,SIMDrateratios,RateRatios!$B$3)*10</f>
        <v>50.483953717832428</v>
      </c>
      <c r="R132" s="92">
        <f>new_yll(2,B132,C132,D132,$C$1,G132+H132,1,F132,F132,SIMDrateratios,RateRatios!$B$3)*10</f>
        <v>50.43729187392664</v>
      </c>
      <c r="S132" s="92">
        <f t="shared" si="191"/>
        <v>4.6661843905788203E-2</v>
      </c>
      <c r="T132" s="92">
        <f>new_yll(5,B132,C132,D132,$C$1,G132,1,F132,F132,SIMDrateratios,RateRatios!$B$3)*1000</f>
        <v>22029.358481308191</v>
      </c>
      <c r="U132" s="92">
        <f>new_yll(5,B132,C132,D132,$C$1,G132+H132,1,F132,F132,SIMDrateratios,RateRatios!$B$3)*1000</f>
        <v>22009.001226473942</v>
      </c>
      <c r="V132" s="92">
        <f t="shared" si="192"/>
        <v>20.357254834249034</v>
      </c>
      <c r="W132" s="92">
        <f>new_yll(10,B132,C132,D132,$C$1,G132,1,F132,F132,SIMDrateratios,RateRatios!$B$3)*10</f>
        <v>575.45875736588732</v>
      </c>
      <c r="X132" s="92">
        <f>new_yll(10,B132,C132,D132,$C$1,G132+H132,1,F132,F132,SIMDrateratios,RateRatios!$B$3)*10</f>
        <v>574.92721938675027</v>
      </c>
      <c r="Y132" s="92">
        <f t="shared" si="193"/>
        <v>0.53153797913705603</v>
      </c>
      <c r="Z132" s="92">
        <f>new_yll(20,B132,C132,D132,$C$1,G132,1,F132,F132,SIMDrateratios,RateRatios!$B$3)*10</f>
        <v>1660.7875393434826</v>
      </c>
      <c r="AA132" s="92">
        <f>new_yll(20,B132,C132,D132,$C$1,G132+H132,1,F132,F132,SIMDrateratios,RateRatios!$B$3)*10</f>
        <v>1659.2558018037817</v>
      </c>
      <c r="AB132" s="92">
        <f t="shared" si="194"/>
        <v>1.5317375397009982</v>
      </c>
      <c r="AC132" s="92">
        <f>hosp_count(2,B132,C132,D132,$C$1,G132,1,F132,F132,SIMDRateRatios_hosp,SIMDrateratios,RateRatios!$B$3)*10</f>
        <v>410.61225187608125</v>
      </c>
      <c r="AD132" s="92">
        <f>hosp_count(2,B132,C132,D132,$C$1,G132+H132,1,F132,F132,SIMDRateRatios_hosp,SIMDrateratios,RateRatios!$B$3)*10</f>
        <v>410.31715282694086</v>
      </c>
      <c r="AE132" s="92">
        <f t="shared" si="195"/>
        <v>0.29509904914038998</v>
      </c>
      <c r="AF132" s="92">
        <f>hosp_count(5,B132,C132,D132,$C$1,G132,1,F132,F132,SIMDRateRatios_hosp,SIMDrateratios,RateRatios!$B$3)*1000</f>
        <v>170890.35499607856</v>
      </c>
      <c r="AG132" s="92">
        <f>hosp_count(5,B132,C132,D132,$C$1,G132+H132,1,F132,F132,SIMDRateRatios_hosp,SIMDrateratios,RateRatios!$B$3)*1000</f>
        <v>170767.57066108598</v>
      </c>
      <c r="AH132" s="92">
        <f t="shared" si="196"/>
        <v>122.78433499258244</v>
      </c>
      <c r="AI132" s="92">
        <f>hosp_count(10,B132,C132,D132,$C$1,G132,1,F132,F132,SIMDRateRatios_hosp,SIMDrateratios,RateRatios!$B$3)*10</f>
        <v>4112.1919667165321</v>
      </c>
      <c r="AJ132" s="92">
        <f>hosp_count(10,B132,C132,D132,$C$1,G132+H132,1,F132,F132,SIMDRateRatios_hosp,SIMDrateratios,RateRatios!$B$3)*10</f>
        <v>4109.2389323530233</v>
      </c>
      <c r="AK132" s="92">
        <f t="shared" si="197"/>
        <v>2.9530343635087775</v>
      </c>
      <c r="AL132" s="92">
        <f>hosp_count(20,B132,C132,D132,$C$1,G132,1,F132,F132,SIMDRateRatios_hosp,SIMDrateratios,RateRatios!$B$3)*10</f>
        <v>9967.8776905714294</v>
      </c>
      <c r="AM132" s="92">
        <f>hosp_count(20,B132,C132,D132,$C$1,G132+H132,1,F132,F132,SIMDRateRatios_hosp,SIMDrateratios,RateRatios!$B$3)*10</f>
        <v>9960.7313321133115</v>
      </c>
      <c r="AN132" s="92">
        <f t="shared" si="198"/>
        <v>7.146358458117902</v>
      </c>
    </row>
    <row r="133" spans="1:63" x14ac:dyDescent="0.2">
      <c r="A133" s="83" t="s">
        <v>113</v>
      </c>
      <c r="B133" s="71">
        <v>12.5</v>
      </c>
      <c r="C133" s="76" t="s">
        <v>3</v>
      </c>
      <c r="D133" s="76">
        <v>2</v>
      </c>
      <c r="E133" s="84">
        <v>1</v>
      </c>
      <c r="F133" s="73">
        <f>HLOOKUP('III Tool Overview'!$H$6,LookUpData_Pop!$B$1:$AV$269,LookUpData_Pop!BB131,FALSE)/50</f>
        <v>480.42</v>
      </c>
      <c r="G133" s="71">
        <v>0</v>
      </c>
      <c r="H133" s="92">
        <f t="shared" si="190"/>
        <v>480.42</v>
      </c>
      <c r="I133" s="92">
        <f>new_ci(2,B133,C133,D133,$C$1,G133,1,F133,E133*F133,SIMDrateratios,RateRatios!$B$3)*10</f>
        <v>0.8213421900043838</v>
      </c>
      <c r="J133" s="92">
        <f>new_ci(2,B133,C133,D133,$C$1,G133+H133,1,H133,H133,SIMDrateratios,RateRatios!$B$3)*10</f>
        <v>0.82058317356268562</v>
      </c>
      <c r="K133" s="92">
        <f>new_ci(5,B133,C133,D133,$C$1,G133,1,F133,F133,SIMDrateratios,RateRatios!$B$3)*1000</f>
        <v>364.7255510587903</v>
      </c>
      <c r="L133" s="72">
        <f>new_ci(5,B133,C133,D133,$C$1,H133,1,F133,F133,SIMDrateratios,RateRatios!$B$3)*1000</f>
        <v>364.388600981617</v>
      </c>
      <c r="M133" s="92">
        <f>new_ci(10,B133,C133,D133,$C$1,G133,1,F133,F133,SIMDrateratios,RateRatios!$B$3)*10</f>
        <v>9.8410246119741984</v>
      </c>
      <c r="N133" s="92">
        <f>new_ci(10,B133,C133,D133,$C$1,G133+H133,1,F133,F133,SIMDrateratios,RateRatios!$B$3)*10</f>
        <v>9.8319388880985414</v>
      </c>
      <c r="O133" s="92">
        <f>new_ci(20,B133,C133,D133,$C$1,G133,1,F133,F133,SIMDrateratios,RateRatios!$B$3)*10</f>
        <v>30.699498072181314</v>
      </c>
      <c r="P133" s="92">
        <f>new_ci(20,B133,C133,D133,$C$1,G133+H133,1,F133,F133,SIMDrateratios,RateRatios!$B$3)*10</f>
        <v>30.671216476367796</v>
      </c>
      <c r="Q133" s="92">
        <f>new_yll(2,B133,C133,D133,$C$1,G133,1,F133,F133,SIMDrateratios,RateRatios!$B$3)*10</f>
        <v>71.456770530381391</v>
      </c>
      <c r="R133" s="92">
        <f>new_yll(2,B133,C133,D133,$C$1,G133+H133,1,F133,F133,SIMDrateratios,RateRatios!$B$3)*10</f>
        <v>71.390736099953656</v>
      </c>
      <c r="S133" s="92">
        <f t="shared" si="191"/>
        <v>6.6034430427734492E-2</v>
      </c>
      <c r="T133" s="92">
        <f>new_yll(5,B133,C133,D133,$C$1,G133,1,F133,F133,SIMDrateratios,RateRatios!$B$3)*1000</f>
        <v>31153.187819754636</v>
      </c>
      <c r="U133" s="92">
        <f>new_yll(5,B133,C133,D133,$C$1,G133+H133,1,F133,F133,SIMDrateratios,RateRatios!$B$3)*1000</f>
        <v>31124.407006143723</v>
      </c>
      <c r="V133" s="92">
        <f t="shared" si="192"/>
        <v>28.780813610912446</v>
      </c>
      <c r="W133" s="92">
        <f>new_yll(10,B133,C133,D133,$C$1,G133,1,F133,F133,SIMDrateratios,RateRatios!$B$3)*10</f>
        <v>812.39044998245959</v>
      </c>
      <c r="X133" s="92">
        <f>new_yll(10,B133,C133,D133,$C$1,G133+H133,1,F133,F133,SIMDrateratios,RateRatios!$B$3)*10</f>
        <v>811.64039704741367</v>
      </c>
      <c r="Y133" s="92">
        <f t="shared" si="193"/>
        <v>0.75005293504591464</v>
      </c>
      <c r="Z133" s="92">
        <f>new_yll(20,B133,C133,D133,$C$1,G133,1,F133,F133,SIMDrateratios,RateRatios!$B$3)*10</f>
        <v>2333.9608933664504</v>
      </c>
      <c r="AA133" s="92">
        <f>new_yll(20,B133,C133,D133,$C$1,G133+H133,1,F133,F133,SIMDrateratios,RateRatios!$B$3)*10</f>
        <v>2331.8104841694494</v>
      </c>
      <c r="AB133" s="92">
        <f t="shared" si="194"/>
        <v>2.150409197000954</v>
      </c>
      <c r="AC133" s="92">
        <f>hosp_count(2,B133,C133,D133,$C$1,G133,1,F133,F133,SIMDRateRatios_hosp,SIMDrateratios,RateRatios!$B$3)*10</f>
        <v>483.44374241389983</v>
      </c>
      <c r="AD133" s="92">
        <f>hosp_count(2,B133,C133,D133,$C$1,G133+H133,1,F133,F133,SIMDRateRatios_hosp,SIMDrateratios,RateRatios!$B$3)*10</f>
        <v>483.09635767932804</v>
      </c>
      <c r="AE133" s="92">
        <f t="shared" si="195"/>
        <v>0.34738473457178998</v>
      </c>
      <c r="AF133" s="92">
        <f>hosp_count(5,B133,C133,D133,$C$1,G133,1,F133,F133,SIMDRateRatios_hosp,SIMDrateratios,RateRatios!$B$3)*1000</f>
        <v>201186.23225472486</v>
      </c>
      <c r="AG133" s="92">
        <f>hosp_count(5,B133,C133,D133,$C$1,G133+H133,1,F133,F133,SIMDRateRatios_hosp,SIMDrateratios,RateRatios!$B$3)*1000</f>
        <v>201041.71832915553</v>
      </c>
      <c r="AH133" s="92">
        <f t="shared" si="196"/>
        <v>144.5139255693357</v>
      </c>
      <c r="AI133" s="92">
        <f>hosp_count(10,B133,C133,D133,$C$1,G133,1,F133,F133,SIMDRateRatios_hosp,SIMDrateratios,RateRatios!$B$3)*10</f>
        <v>4840.4377943449445</v>
      </c>
      <c r="AJ133" s="92">
        <f>hosp_count(10,B133,C133,D133,$C$1,G133+H133,1,F133,F133,SIMDRateRatios_hosp,SIMDrateratios,RateRatios!$B$3)*10</f>
        <v>4836.9634211147204</v>
      </c>
      <c r="AK133" s="92">
        <f t="shared" si="197"/>
        <v>3.474373230224046</v>
      </c>
      <c r="AL133" s="92">
        <f>hosp_count(20,B133,C133,D133,$C$1,G133,1,F133,F133,SIMDRateRatios_hosp,SIMDrateratios,RateRatios!$B$3)*10</f>
        <v>11727.332072597477</v>
      </c>
      <c r="AM133" s="92">
        <f>hosp_count(20,B133,C133,D133,$C$1,G133+H133,1,F133,F133,SIMDRateRatios_hosp,SIMDrateratios,RateRatios!$B$3)*10</f>
        <v>11718.933579770081</v>
      </c>
      <c r="AN133" s="92">
        <f t="shared" si="198"/>
        <v>8.3984928273966943</v>
      </c>
    </row>
    <row r="134" spans="1:63" x14ac:dyDescent="0.2">
      <c r="A134" s="83" t="s">
        <v>114</v>
      </c>
      <c r="B134" s="71">
        <v>17.5</v>
      </c>
      <c r="C134" s="76" t="s">
        <v>3</v>
      </c>
      <c r="D134" s="76">
        <v>2</v>
      </c>
      <c r="E134" s="84">
        <v>1</v>
      </c>
      <c r="F134" s="73">
        <f>HLOOKUP('III Tool Overview'!$H$6,LookUpData_Pop!$B$1:$AV$269,LookUpData_Pop!BB132,FALSE)/50</f>
        <v>599.05999999999995</v>
      </c>
      <c r="G134" s="59">
        <f>'III Tool Overview'!$H$9/110</f>
        <v>0</v>
      </c>
      <c r="H134" s="92">
        <f t="shared" si="190"/>
        <v>599.05999999999995</v>
      </c>
      <c r="I134" s="92">
        <f>new_ci(2,B134,C134,D134,$C$1,G134,1,F134,E134*F134,SIMDrateratios,RateRatios!$B$3)*10</f>
        <v>1.6743021991425888</v>
      </c>
      <c r="J134" s="92">
        <f>new_ci(2,B134,C134,D134,$C$1,G134+H134,1,H134,H134,SIMDrateratios,RateRatios!$B$3)*10</f>
        <v>1.672753832911662</v>
      </c>
      <c r="K134" s="92">
        <f>new_ci(5,B134,C134,D134,$C$1,G134,1,F134,F134,SIMDrateratios,RateRatios!$B$3)*1000</f>
        <v>743.35247471769333</v>
      </c>
      <c r="L134" s="72">
        <f>new_ci(5,B134,C134,D134,$C$1,H134,1,F134,F134,SIMDrateratios,RateRatios!$B$3)*1000</f>
        <v>742.66536532929138</v>
      </c>
      <c r="M134" s="92">
        <f>new_ci(10,B134,C134,D134,$C$1,G134,1,F134,F134,SIMDrateratios,RateRatios!$B$3)*10</f>
        <v>20.048922841229839</v>
      </c>
      <c r="N134" s="92">
        <f>new_ci(10,B134,C134,D134,$C$1,G134+H134,1,F134,F134,SIMDrateratios,RateRatios!$B$3)*10</f>
        <v>20.030410384791363</v>
      </c>
      <c r="O134" s="92">
        <f>new_ci(20,B134,C134,D134,$C$1,G134,1,F134,F134,SIMDrateratios,RateRatios!$B$3)*10</f>
        <v>62.457130591310715</v>
      </c>
      <c r="P134" s="92">
        <f>new_ci(20,B134,C134,D134,$C$1,G134+H134,1,F134,F134,SIMDrateratios,RateRatios!$B$3)*10</f>
        <v>62.399665142565084</v>
      </c>
      <c r="Q134" s="92">
        <f>new_yll(2,B134,C134,D134,$C$1,G134,1,F134,F134,SIMDrateratios,RateRatios!$B$3)*10</f>
        <v>135.6184781305497</v>
      </c>
      <c r="R134" s="92">
        <f>new_yll(2,B134,C134,D134,$C$1,G134+H134,1,F134,F134,SIMDrateratios,RateRatios!$B$3)*10</f>
        <v>135.49306046584462</v>
      </c>
      <c r="S134" s="92">
        <f t="shared" si="191"/>
        <v>0.12541766470508264</v>
      </c>
      <c r="T134" s="92">
        <f>new_yll(5,B134,C134,D134,$C$1,G134,1,F134,F134,SIMDrateratios,RateRatios!$B$3)*1000</f>
        <v>59033.764107202915</v>
      </c>
      <c r="U134" s="92">
        <f>new_yll(5,B134,C134,D134,$C$1,G134+H134,1,F134,F134,SIMDrateratios,RateRatios!$B$3)*1000</f>
        <v>58979.196654396328</v>
      </c>
      <c r="V134" s="92">
        <f t="shared" si="192"/>
        <v>54.567452806586516</v>
      </c>
      <c r="W134" s="92">
        <f>new_yll(10,B134,C134,D134,$C$1,G134,1,F134,F134,SIMDrateratios,RateRatios!$B$3)*10</f>
        <v>1534.79238348378</v>
      </c>
      <c r="X134" s="92">
        <f>new_yll(10,B134,C134,D134,$C$1,G134+H134,1,F134,F134,SIMDrateratios,RateRatios!$B$3)*10</f>
        <v>1533.3751658134111</v>
      </c>
      <c r="Y134" s="92">
        <f t="shared" si="193"/>
        <v>1.4172176703689274</v>
      </c>
      <c r="Z134" s="92">
        <f>new_yll(20,B134,C134,D134,$C$1,G134,1,F134,F134,SIMDrateratios,RateRatios!$B$3)*10</f>
        <v>4374.0050151344976</v>
      </c>
      <c r="AA134" s="92">
        <f>new_yll(20,B134,C134,D134,$C$1,G134+H134,1,F134,F134,SIMDrateratios,RateRatios!$B$3)*10</f>
        <v>4369.9796832485517</v>
      </c>
      <c r="AB134" s="92">
        <f t="shared" si="194"/>
        <v>4.0253318859458886</v>
      </c>
      <c r="AC134" s="92">
        <f>hosp_count(2,B134,C134,D134,$C$1,G134,1,F134,F134,SIMDRateRatios_hosp,SIMDrateratios,RateRatios!$B$3)*10</f>
        <v>698.90231788294489</v>
      </c>
      <c r="AD134" s="92">
        <f>hosp_count(2,B134,C134,D134,$C$1,G134+H134,1,F134,F134,SIMDRateRatios_hosp,SIMDrateratios,RateRatios!$B$3)*10</f>
        <v>698.39972352460347</v>
      </c>
      <c r="AE134" s="92">
        <f t="shared" si="195"/>
        <v>0.50259435834141186</v>
      </c>
      <c r="AF134" s="92">
        <f>hosp_count(5,B134,C134,D134,$C$1,G134,1,F134,F134,SIMDRateRatios_hosp,SIMDrateratios,RateRatios!$B$3)*1000</f>
        <v>290799.10392024886</v>
      </c>
      <c r="AG134" s="92">
        <f>hosp_count(5,B134,C134,D134,$C$1,G134+H134,1,F134,F134,SIMDRateRatios_hosp,SIMDrateratios,RateRatios!$B$3)*1000</f>
        <v>290590.10526693019</v>
      </c>
      <c r="AH134" s="92">
        <f t="shared" si="196"/>
        <v>208.99865331867477</v>
      </c>
      <c r="AI134" s="92">
        <f>hosp_count(10,B134,C134,D134,$C$1,G134,1,F134,F134,SIMDRateRatios_hosp,SIMDrateratios,RateRatios!$B$3)*10</f>
        <v>6993.9368843176462</v>
      </c>
      <c r="AJ134" s="92">
        <f>hosp_count(10,B134,C134,D134,$C$1,G134+H134,1,F134,F134,SIMDRateRatios_hosp,SIMDrateratios,RateRatios!$B$3)*10</f>
        <v>6988.9163547675898</v>
      </c>
      <c r="AK134" s="92">
        <f t="shared" si="197"/>
        <v>5.0205295500563807</v>
      </c>
      <c r="AL134" s="92">
        <f>hosp_count(20,B134,C134,D134,$C$1,G134,1,F134,F134,SIMDRateRatios_hosp,SIMDrateratios,RateRatios!$B$3)*10</f>
        <v>16925.782283382126</v>
      </c>
      <c r="AM134" s="92">
        <f>hosp_count(20,B134,C134,D134,$C$1,G134+H134,1,F134,F134,SIMDRateRatios_hosp,SIMDrateratios,RateRatios!$B$3)*10</f>
        <v>16913.677474992601</v>
      </c>
      <c r="AN134" s="92">
        <f t="shared" si="198"/>
        <v>12.104808389525715</v>
      </c>
    </row>
    <row r="135" spans="1:63" x14ac:dyDescent="0.2">
      <c r="A135" s="83" t="s">
        <v>115</v>
      </c>
      <c r="B135" s="71">
        <v>22.5</v>
      </c>
      <c r="C135" s="76" t="s">
        <v>3</v>
      </c>
      <c r="D135" s="76">
        <v>2</v>
      </c>
      <c r="E135" s="84">
        <v>1</v>
      </c>
      <c r="F135" s="73">
        <f>HLOOKUP('III Tool Overview'!$H$6,LookUpData_Pop!$B$1:$AV$269,LookUpData_Pop!BB133,FALSE)/50</f>
        <v>773.94</v>
      </c>
      <c r="G135" s="59">
        <f>'III Tool Overview'!$H$9/110</f>
        <v>0</v>
      </c>
      <c r="H135" s="92">
        <f t="shared" si="190"/>
        <v>773.94</v>
      </c>
      <c r="I135" s="92">
        <f>new_ci(2,B135,C135,D135,$C$1,G135,1,F135,E135*F135,SIMDrateratios,RateRatios!$B$3)*10</f>
        <v>3.0017186052505904</v>
      </c>
      <c r="J135" s="92">
        <f>new_ci(2,B135,C135,D135,$C$1,G135+H135,1,H135,H135,SIMDrateratios,RateRatios!$B$3)*10</f>
        <v>2.9989423239357285</v>
      </c>
      <c r="K135" s="92">
        <f>new_ci(5,B135,C135,D135,$C$1,G135,1,F135,F135,SIMDrateratios,RateRatios!$B$3)*1000</f>
        <v>1332.4469574566515</v>
      </c>
      <c r="L135" s="72">
        <f>new_ci(5,B135,C135,D135,$C$1,H135,1,F135,F135,SIMDrateratios,RateRatios!$B$3)*1000</f>
        <v>1331.2154027605477</v>
      </c>
      <c r="M135" s="92">
        <f>new_ci(10,B135,C135,D135,$C$1,G135,1,F135,F135,SIMDrateratios,RateRatios!$B$3)*10</f>
        <v>35.922670014385574</v>
      </c>
      <c r="N135" s="92">
        <f>new_ci(10,B135,C135,D135,$C$1,G135+H135,1,F135,F135,SIMDrateratios,RateRatios!$B$3)*10</f>
        <v>35.889515966219072</v>
      </c>
      <c r="O135" s="92">
        <f>new_ci(20,B135,C135,D135,$C$1,G135,1,F135,F135,SIMDrateratios,RateRatios!$B$3)*10</f>
        <v>111.75346512867129</v>
      </c>
      <c r="P135" s="92">
        <f>new_ci(20,B135,C135,D135,$C$1,G135+H135,1,F135,F135,SIMDrateratios,RateRatios!$B$3)*10</f>
        <v>111.65083393518735</v>
      </c>
      <c r="Q135" s="92">
        <f>new_yll(2,B135,C135,D135,$C$1,G135,1,F135,F135,SIMDrateratios,RateRatios!$B$3)*10</f>
        <v>231.1323326042955</v>
      </c>
      <c r="R135" s="92">
        <f>new_yll(2,B135,C135,D135,$C$1,G135+H135,1,F135,F135,SIMDrateratios,RateRatios!$B$3)*10</f>
        <v>230.9185589430511</v>
      </c>
      <c r="S135" s="92">
        <f t="shared" si="191"/>
        <v>0.213773661244403</v>
      </c>
      <c r="T135" s="92">
        <f>new_yll(5,B135,C135,D135,$C$1,G135,1,F135,F135,SIMDrateratios,RateRatios!$B$3)*1000</f>
        <v>100487.45316501237</v>
      </c>
      <c r="U135" s="92">
        <f>new_yll(5,B135,C135,D135,$C$1,G135+H135,1,F135,F135,SIMDrateratios,RateRatios!$B$3)*1000</f>
        <v>100394.57391372154</v>
      </c>
      <c r="V135" s="92">
        <f t="shared" si="192"/>
        <v>92.879251290825778</v>
      </c>
      <c r="W135" s="92">
        <f>new_yll(10,B135,C135,D135,$C$1,G135,1,F135,F135,SIMDrateratios,RateRatios!$B$3)*10</f>
        <v>2606.3086821009601</v>
      </c>
      <c r="X135" s="92">
        <f>new_yll(10,B135,C135,D135,$C$1,G135+H135,1,F135,F135,SIMDrateratios,RateRatios!$B$3)*10</f>
        <v>2603.9031331452593</v>
      </c>
      <c r="Y135" s="92">
        <f t="shared" si="193"/>
        <v>2.4055489557008514</v>
      </c>
      <c r="Z135" s="92">
        <f>new_yll(20,B135,C135,D135,$C$1,G135,1,F135,F135,SIMDrateratios,RateRatios!$B$3)*10</f>
        <v>7379.9973121294124</v>
      </c>
      <c r="AA135" s="92">
        <f>new_yll(20,B135,C135,D135,$C$1,G135+H135,1,F135,F135,SIMDrateratios,RateRatios!$B$3)*10</f>
        <v>7373.2174853831484</v>
      </c>
      <c r="AB135" s="92">
        <f t="shared" si="194"/>
        <v>6.7798267462640069</v>
      </c>
      <c r="AC135" s="92">
        <f>hosp_count(2,B135,C135,D135,$C$1,G135,1,F135,F135,SIMDRateRatios_hosp,SIMDrateratios,RateRatios!$B$3)*10</f>
        <v>996.47784650143421</v>
      </c>
      <c r="AD135" s="92">
        <f>hosp_count(2,B135,C135,D135,$C$1,G135+H135,1,F135,F135,SIMDRateRatios_hosp,SIMDrateratios,RateRatios!$B$3)*10</f>
        <v>995.76113240913946</v>
      </c>
      <c r="AE135" s="92">
        <f t="shared" si="195"/>
        <v>0.71671409229475103</v>
      </c>
      <c r="AF135" s="92">
        <f>hosp_count(5,B135,C135,D135,$C$1,G135,1,F135,F135,SIMDRateRatios_hosp,SIMDrateratios,RateRatios!$B$3)*1000</f>
        <v>414542.07192558574</v>
      </c>
      <c r="AG135" s="92">
        <f>hosp_count(5,B135,C135,D135,$C$1,G135+H135,1,F135,F135,SIMDRateRatios_hosp,SIMDrateratios,RateRatios!$B$3)*1000</f>
        <v>414244.15239177243</v>
      </c>
      <c r="AH135" s="92">
        <f t="shared" si="196"/>
        <v>297.91953381331405</v>
      </c>
      <c r="AI135" s="92">
        <f>hosp_count(10,B135,C135,D135,$C$1,G135,1,F135,F135,SIMDRateRatios_hosp,SIMDrateratios,RateRatios!$B$3)*10</f>
        <v>9966.433837373459</v>
      </c>
      <c r="AJ135" s="92">
        <f>hosp_count(10,B135,C135,D135,$C$1,G135+H135,1,F135,F135,SIMDRateRatios_hosp,SIMDrateratios,RateRatios!$B$3)*10</f>
        <v>9959.2831995174347</v>
      </c>
      <c r="AK135" s="92">
        <f t="shared" si="197"/>
        <v>7.150637856024332</v>
      </c>
      <c r="AL135" s="92">
        <f>hosp_count(20,B135,C135,D135,$C$1,G135,1,F135,F135,SIMDRateRatios_hosp,SIMDrateratios,RateRatios!$B$3)*10</f>
        <v>24092.42284720216</v>
      </c>
      <c r="AM135" s="92">
        <f>hosp_count(20,B135,C135,D135,$C$1,G135+H135,1,F135,F135,SIMDRateRatios_hosp,SIMDrateratios,RateRatios!$B$3)*10</f>
        <v>24075.226418427832</v>
      </c>
      <c r="AN135" s="92">
        <f t="shared" si="198"/>
        <v>17.196428774328524</v>
      </c>
    </row>
    <row r="136" spans="1:63" x14ac:dyDescent="0.2">
      <c r="A136" s="83" t="s">
        <v>116</v>
      </c>
      <c r="B136" s="71">
        <v>27.5</v>
      </c>
      <c r="C136" s="76" t="s">
        <v>3</v>
      </c>
      <c r="D136" s="76">
        <v>2</v>
      </c>
      <c r="E136" s="84">
        <v>1</v>
      </c>
      <c r="F136" s="73">
        <f>HLOOKUP('III Tool Overview'!$H$6,LookUpData_Pop!$B$1:$AV$269,LookUpData_Pop!BB134,FALSE)/50</f>
        <v>830.64</v>
      </c>
      <c r="G136" s="59">
        <f>'III Tool Overview'!$H$9/110</f>
        <v>0</v>
      </c>
      <c r="H136" s="92">
        <f t="shared" si="190"/>
        <v>830.64</v>
      </c>
      <c r="I136" s="92">
        <f>new_ci(2,B136,C136,D136,$C$1,G136,1,F136,E136*F136,SIMDrateratios,RateRatios!$B$3)*10</f>
        <v>5.2663060295457313</v>
      </c>
      <c r="J136" s="92">
        <f>new_ci(2,B136,C136,D136,$C$1,G136+H136,1,H136,H136,SIMDrateratios,RateRatios!$B$3)*10</f>
        <v>5.2614341037348824</v>
      </c>
      <c r="K136" s="92">
        <f>new_ci(5,B136,C136,D136,$C$1,G136,1,F136,F136,SIMDrateratios,RateRatios!$B$3)*1000</f>
        <v>2336.6951569971452</v>
      </c>
      <c r="L136" s="72">
        <f>new_ci(5,B136,C136,D136,$C$1,H136,1,F136,F136,SIMDrateratios,RateRatios!$B$3)*1000</f>
        <v>2334.5358075638942</v>
      </c>
      <c r="M136" s="92">
        <f>new_ci(10,B136,C136,D136,$C$1,G136,1,F136,F136,SIMDrateratios,RateRatios!$B$3)*10</f>
        <v>62.938658104120123</v>
      </c>
      <c r="N136" s="92">
        <f>new_ci(10,B136,C136,D136,$C$1,G136+H136,1,F136,F136,SIMDrateratios,RateRatios!$B$3)*10</f>
        <v>62.880635326894208</v>
      </c>
      <c r="O136" s="92">
        <f>new_ci(20,B136,C136,D136,$C$1,G136,1,F136,F136,SIMDrateratios,RateRatios!$B$3)*10</f>
        <v>195.18742313126086</v>
      </c>
      <c r="P136" s="92">
        <f>new_ci(20,B136,C136,D136,$C$1,G136+H136,1,F136,F136,SIMDrateratios,RateRatios!$B$3)*10</f>
        <v>195.00893266832117</v>
      </c>
      <c r="Q136" s="92">
        <f>new_yll(2,B136,C136,D136,$C$1,G136,1,F136,F136,SIMDrateratios,RateRatios!$B$3)*10</f>
        <v>373.90772809774688</v>
      </c>
      <c r="R136" s="92">
        <f>new_yll(2,B136,C136,D136,$C$1,G136+H136,1,F136,F136,SIMDrateratios,RateRatios!$B$3)*10</f>
        <v>373.56182136517668</v>
      </c>
      <c r="S136" s="92">
        <f t="shared" si="191"/>
        <v>0.34590673257019944</v>
      </c>
      <c r="T136" s="92">
        <f>new_yll(5,B136,C136,D136,$C$1,G136,1,F136,F136,SIMDrateratios,RateRatios!$B$3)*1000</f>
        <v>162204.18461831519</v>
      </c>
      <c r="U136" s="92">
        <f>new_yll(5,B136,C136,D136,$C$1,G136+H136,1,F136,F136,SIMDrateratios,RateRatios!$B$3)*1000</f>
        <v>162054.28917985733</v>
      </c>
      <c r="V136" s="92">
        <f t="shared" si="192"/>
        <v>149.89543845786829</v>
      </c>
      <c r="W136" s="92">
        <f>new_yll(10,B136,C136,D136,$C$1,G136,1,F136,F136,SIMDrateratios,RateRatios!$B$3)*10</f>
        <v>4188.9120972123546</v>
      </c>
      <c r="X136" s="92">
        <f>new_yll(10,B136,C136,D136,$C$1,G136+H136,1,F136,F136,SIMDrateratios,RateRatios!$B$3)*10</f>
        <v>4185.0500401949885</v>
      </c>
      <c r="Y136" s="92">
        <f t="shared" si="193"/>
        <v>3.862057017366169</v>
      </c>
      <c r="Z136" s="92">
        <f>new_yll(20,B136,C136,D136,$C$1,G136,1,F136,F136,SIMDrateratios,RateRatios!$B$3)*10</f>
        <v>11721.398259014433</v>
      </c>
      <c r="AA136" s="92">
        <f>new_yll(20,B136,C136,D136,$C$1,G136+H136,1,F136,F136,SIMDrateratios,RateRatios!$B$3)*10</f>
        <v>11710.673123694243</v>
      </c>
      <c r="AB136" s="92">
        <f t="shared" si="194"/>
        <v>10.72513532019002</v>
      </c>
      <c r="AC136" s="92">
        <f>hosp_count(2,B136,C136,D136,$C$1,G136,1,F136,F136,SIMDRateRatios_hosp,SIMDrateratios,RateRatios!$B$3)*10</f>
        <v>1239.9223552027424</v>
      </c>
      <c r="AD136" s="92">
        <f>hosp_count(2,B136,C136,D136,$C$1,G136+H136,1,F136,F136,SIMDRateRatios_hosp,SIMDrateratios,RateRatios!$B$3)*10</f>
        <v>1239.0302269335332</v>
      </c>
      <c r="AE136" s="92">
        <f t="shared" si="195"/>
        <v>0.89212826920925181</v>
      </c>
      <c r="AF136" s="92">
        <f>hosp_count(5,B136,C136,D136,$C$1,G136,1,F136,F136,SIMDRateRatios_hosp,SIMDrateratios,RateRatios!$B$3)*1000</f>
        <v>515612.78456151288</v>
      </c>
      <c r="AG136" s="92">
        <f>hosp_count(5,B136,C136,D136,$C$1,G136+H136,1,F136,F136,SIMDRateRatios_hosp,SIMDrateratios,RateRatios!$B$3)*1000</f>
        <v>515242.28504318424</v>
      </c>
      <c r="AH136" s="92">
        <f t="shared" si="196"/>
        <v>370.49951832863735</v>
      </c>
      <c r="AI136" s="92">
        <f>hosp_count(10,B136,C136,D136,$C$1,G136,1,F136,F136,SIMDRateRatios_hosp,SIMDrateratios,RateRatios!$B$3)*10</f>
        <v>12386.17619697249</v>
      </c>
      <c r="AJ136" s="92">
        <f>hosp_count(10,B136,C136,D136,$C$1,G136+H136,1,F136,F136,SIMDRateRatios_hosp,SIMDrateratios,RateRatios!$B$3)*10</f>
        <v>12377.300245032946</v>
      </c>
      <c r="AK136" s="92">
        <f t="shared" si="197"/>
        <v>8.8759519395443931</v>
      </c>
      <c r="AL136" s="92">
        <f>hosp_count(20,B136,C136,D136,$C$1,G136,1,F136,F136,SIMDRateRatios_hosp,SIMDrateratios,RateRatios!$B$3)*10</f>
        <v>29865.843745516249</v>
      </c>
      <c r="AM136" s="92">
        <f>hosp_count(20,B136,C136,D136,$C$1,G136+H136,1,F136,F136,SIMDRateRatios_hosp,SIMDrateratios,RateRatios!$B$3)*10</f>
        <v>29844.622280650263</v>
      </c>
      <c r="AN136" s="92">
        <f t="shared" si="198"/>
        <v>21.221464865986491</v>
      </c>
    </row>
    <row r="137" spans="1:63" x14ac:dyDescent="0.2">
      <c r="A137" s="83" t="s">
        <v>117</v>
      </c>
      <c r="B137" s="71">
        <v>32.5</v>
      </c>
      <c r="C137" s="76" t="s">
        <v>3</v>
      </c>
      <c r="D137" s="76">
        <v>2</v>
      </c>
      <c r="E137" s="84">
        <v>1</v>
      </c>
      <c r="F137" s="73">
        <f>HLOOKUP('III Tool Overview'!$H$6,LookUpData_Pop!$B$1:$AV$269,LookUpData_Pop!BB135,FALSE)/50</f>
        <v>708</v>
      </c>
      <c r="G137" s="59">
        <f>'III Tool Overview'!$H$9/110</f>
        <v>0</v>
      </c>
      <c r="H137" s="92">
        <f t="shared" si="190"/>
        <v>708</v>
      </c>
      <c r="I137" s="92">
        <f>new_ci(2,B137,C137,D137,$C$1,G137,1,F137,E137*F137,SIMDrateratios,RateRatios!$B$3)*10</f>
        <v>6.2286769506008488</v>
      </c>
      <c r="J137" s="92">
        <f>new_ci(2,B137,C137,D137,$C$1,G137+H137,1,H137,H137,SIMDrateratios,RateRatios!$B$3)*10</f>
        <v>6.222917927297833</v>
      </c>
      <c r="K137" s="92">
        <f>new_ci(5,B137,C137,D137,$C$1,G137,1,F137,F137,SIMDrateratios,RateRatios!$B$3)*1000</f>
        <v>2762.5368836918155</v>
      </c>
      <c r="L137" s="72">
        <f>new_ci(5,B137,C137,D137,$C$1,H137,1,F137,F137,SIMDrateratios,RateRatios!$B$3)*1000</f>
        <v>2759.9865110602104</v>
      </c>
      <c r="M137" s="92">
        <f>new_ci(10,B137,C137,D137,$C$1,G137,1,F137,F137,SIMDrateratios,RateRatios!$B$3)*10</f>
        <v>74.339748109541688</v>
      </c>
      <c r="N137" s="92">
        <f>new_ci(10,B137,C137,D137,$C$1,G137+H137,1,F137,F137,SIMDrateratios,RateRatios!$B$3)*10</f>
        <v>74.271345434943541</v>
      </c>
      <c r="O137" s="92">
        <f>new_ci(20,B137,C137,D137,$C$1,G137,1,F137,F137,SIMDrateratios,RateRatios!$B$3)*10</f>
        <v>229.82754036607133</v>
      </c>
      <c r="P137" s="92">
        <f>new_ci(20,B137,C137,D137,$C$1,G137+H137,1,F137,F137,SIMDrateratios,RateRatios!$B$3)*10</f>
        <v>229.61843407328939</v>
      </c>
      <c r="Q137" s="92">
        <f>new_yll(2,B137,C137,D137,$C$1,G137,1,F137,F137,SIMDrateratios,RateRatios!$B$3)*10</f>
        <v>417.32135569025684</v>
      </c>
      <c r="R137" s="92">
        <f>new_yll(2,B137,C137,D137,$C$1,G137+H137,1,F137,F137,SIMDrateratios,RateRatios!$B$3)*10</f>
        <v>416.9355011289548</v>
      </c>
      <c r="S137" s="92">
        <f t="shared" si="191"/>
        <v>0.38585456130203966</v>
      </c>
      <c r="T137" s="92">
        <f>new_yll(5,B137,C137,D137,$C$1,G137,1,F137,F137,SIMDrateratios,RateRatios!$B$3)*1000</f>
        <v>180715.23467953363</v>
      </c>
      <c r="U137" s="92">
        <f>new_yll(5,B137,C137,D137,$C$1,G137+H137,1,F137,F137,SIMDrateratios,RateRatios!$B$3)*1000</f>
        <v>180548.39535785065</v>
      </c>
      <c r="V137" s="92">
        <f t="shared" si="192"/>
        <v>166.83932168298634</v>
      </c>
      <c r="W137" s="92">
        <f>new_yll(10,B137,C137,D137,$C$1,G137,1,F137,F137,SIMDrateratios,RateRatios!$B$3)*10</f>
        <v>4650.5183967057865</v>
      </c>
      <c r="X137" s="92">
        <f>new_yll(10,B137,C137,D137,$C$1,G137+H137,1,F137,F137,SIMDrateratios,RateRatios!$B$3)*10</f>
        <v>4646.2387571593981</v>
      </c>
      <c r="Y137" s="92">
        <f t="shared" si="193"/>
        <v>4.2796395463883528</v>
      </c>
      <c r="Z137" s="92">
        <f>new_yll(20,B137,C137,D137,$C$1,G137,1,F137,F137,SIMDrateratios,RateRatios!$B$3)*10</f>
        <v>12885.469732024385</v>
      </c>
      <c r="AA137" s="92">
        <f>new_yll(20,B137,C137,D137,$C$1,G137+H137,1,F137,F137,SIMDrateratios,RateRatios!$B$3)*10</f>
        <v>12873.735520780756</v>
      </c>
      <c r="AB137" s="92">
        <f t="shared" si="194"/>
        <v>11.734211243629034</v>
      </c>
      <c r="AC137" s="92">
        <f>hosp_count(2,B137,C137,D137,$C$1,G137,1,F137,F137,SIMDRateRatios_hosp,SIMDrateratios,RateRatios!$B$3)*10</f>
        <v>1166.3505623633473</v>
      </c>
      <c r="AD137" s="92">
        <f>hosp_count(2,B137,C137,D137,$C$1,G137+H137,1,F137,F137,SIMDRateRatios_hosp,SIMDrateratios,RateRatios!$B$3)*10</f>
        <v>1165.5117327937839</v>
      </c>
      <c r="AE137" s="92">
        <f t="shared" si="195"/>
        <v>0.83882956956335875</v>
      </c>
      <c r="AF137" s="92">
        <f>hosp_count(5,B137,C137,D137,$C$1,G137,1,F137,F137,SIMDRateRatios_hosp,SIMDrateratios,RateRatios!$B$3)*1000</f>
        <v>484826.99156171386</v>
      </c>
      <c r="AG137" s="92">
        <f>hosp_count(5,B137,C137,D137,$C$1,G137+H137,1,F137,F137,SIMDRateRatios_hosp,SIMDrateratios,RateRatios!$B$3)*1000</f>
        <v>484478.94130174926</v>
      </c>
      <c r="AH137" s="92">
        <f t="shared" si="196"/>
        <v>348.05025996459881</v>
      </c>
      <c r="AI137" s="92">
        <f>hosp_count(10,B137,C137,D137,$C$1,G137,1,F137,F137,SIMDRateRatios_hosp,SIMDrateratios,RateRatios!$B$3)*10</f>
        <v>11637.066700694115</v>
      </c>
      <c r="AJ137" s="92">
        <f>hosp_count(10,B137,C137,D137,$C$1,G137+H137,1,F137,F137,SIMDRateRatios_hosp,SIMDrateratios,RateRatios!$B$3)*10</f>
        <v>11628.744238264448</v>
      </c>
      <c r="AK137" s="92">
        <f t="shared" si="197"/>
        <v>8.3224624296672118</v>
      </c>
      <c r="AL137" s="92">
        <f>hosp_count(20,B137,C137,D137,$C$1,G137,1,F137,F137,SIMDRateRatios_hosp,SIMDrateratios,RateRatios!$B$3)*10</f>
        <v>27988.655078540942</v>
      </c>
      <c r="AM137" s="92">
        <f>hosp_count(20,B137,C137,D137,$C$1,G137+H137,1,F137,F137,SIMDRateRatios_hosp,SIMDrateratios,RateRatios!$B$3)*10</f>
        <v>27968.872502914521</v>
      </c>
      <c r="AN137" s="92">
        <f t="shared" si="198"/>
        <v>19.782575626421021</v>
      </c>
    </row>
    <row r="138" spans="1:63" x14ac:dyDescent="0.2">
      <c r="A138" s="83" t="s">
        <v>118</v>
      </c>
      <c r="B138" s="71">
        <v>37.5</v>
      </c>
      <c r="C138" s="76" t="s">
        <v>3</v>
      </c>
      <c r="D138" s="76">
        <v>2</v>
      </c>
      <c r="E138" s="84">
        <v>1</v>
      </c>
      <c r="F138" s="73">
        <f>HLOOKUP('III Tool Overview'!$H$6,LookUpData_Pop!$B$1:$AV$269,LookUpData_Pop!BB136,FALSE)/50</f>
        <v>690.02</v>
      </c>
      <c r="G138" s="59">
        <f>'III Tool Overview'!$H$9/110</f>
        <v>0</v>
      </c>
      <c r="H138" s="92">
        <f t="shared" si="190"/>
        <v>690.02</v>
      </c>
      <c r="I138" s="92">
        <f>new_ci(2,B138,C138,D138,$C$1,G138,1,F138,E138*F138,SIMDrateratios,RateRatios!$B$3)*10</f>
        <v>9.9217197735154237</v>
      </c>
      <c r="J138" s="92">
        <f>new_ci(2,B138,C138,D138,$C$1,G138+H138,1,H138,H138,SIMDrateratios,RateRatios!$B$3)*10</f>
        <v>9.91254899618019</v>
      </c>
      <c r="K138" s="92">
        <f>new_ci(5,B138,C138,D138,$C$1,G138,1,F138,F138,SIMDrateratios,RateRatios!$B$3)*1000</f>
        <v>4396.2465611454381</v>
      </c>
      <c r="L138" s="72">
        <f>new_ci(5,B138,C138,D138,$C$1,H138,1,F138,F138,SIMDrateratios,RateRatios!$B$3)*1000</f>
        <v>4392.193099449788</v>
      </c>
      <c r="M138" s="92">
        <f>new_ci(10,B138,C138,D138,$C$1,G138,1,F138,F138,SIMDrateratios,RateRatios!$B$3)*10</f>
        <v>118.05427915630341</v>
      </c>
      <c r="N138" s="92">
        <f>new_ci(10,B138,C138,D138,$C$1,G138+H138,1,F138,F138,SIMDrateratios,RateRatios!$B$3)*10</f>
        <v>117.94602017676661</v>
      </c>
      <c r="O138" s="92">
        <f>new_ci(20,B138,C138,D138,$C$1,G138,1,F138,F138,SIMDrateratios,RateRatios!$B$3)*10</f>
        <v>362.40824948770381</v>
      </c>
      <c r="P138" s="92">
        <f>new_ci(20,B138,C138,D138,$C$1,G138+H138,1,F138,F138,SIMDrateratios,RateRatios!$B$3)*10</f>
        <v>362.08198309373819</v>
      </c>
      <c r="Q138" s="92">
        <f>new_yll(2,B138,C138,D138,$C$1,G138,1,F138,F138,SIMDrateratios,RateRatios!$B$3)*10</f>
        <v>605.22490618444078</v>
      </c>
      <c r="R138" s="92">
        <f>new_yll(2,B138,C138,D138,$C$1,G138+H138,1,F138,F138,SIMDrateratios,RateRatios!$B$3)*10</f>
        <v>604.66548876699164</v>
      </c>
      <c r="S138" s="92">
        <f t="shared" si="191"/>
        <v>0.55941741744913998</v>
      </c>
      <c r="T138" s="92">
        <f>new_yll(5,B138,C138,D138,$C$1,G138,1,F138,F138,SIMDrateratios,RateRatios!$B$3)*1000</f>
        <v>261212.57095531025</v>
      </c>
      <c r="U138" s="92">
        <f>new_yll(5,B138,C138,D138,$C$1,G138+H138,1,F138,F138,SIMDrateratios,RateRatios!$B$3)*1000</f>
        <v>260971.71760322759</v>
      </c>
      <c r="V138" s="92">
        <f t="shared" si="192"/>
        <v>240.85335208266042</v>
      </c>
      <c r="W138" s="92">
        <f>new_yll(10,B138,C138,D138,$C$1,G138,1,F138,F138,SIMDrateratios,RateRatios!$B$3)*10</f>
        <v>6677.4488152658487</v>
      </c>
      <c r="X138" s="92">
        <f>new_yll(10,B138,C138,D138,$C$1,G138+H138,1,F138,F138,SIMDrateratios,RateRatios!$B$3)*10</f>
        <v>6671.3240362097004</v>
      </c>
      <c r="Y138" s="92">
        <f t="shared" si="193"/>
        <v>6.1247790561483271</v>
      </c>
      <c r="Z138" s="92">
        <f>new_yll(20,B138,C138,D138,$C$1,G138,1,F138,F138,SIMDrateratios,RateRatios!$B$3)*10</f>
        <v>18155.640216123094</v>
      </c>
      <c r="AA138" s="92">
        <f>new_yll(20,B138,C138,D138,$C$1,G138+H138,1,F138,F138,SIMDrateratios,RateRatios!$B$3)*10</f>
        <v>18139.26810439373</v>
      </c>
      <c r="AB138" s="92">
        <f t="shared" si="194"/>
        <v>16.372111729364406</v>
      </c>
      <c r="AC138" s="92">
        <f>hosp_count(2,B138,C138,D138,$C$1,G138,1,F138,F138,SIMDRateRatios_hosp,SIMDrateratios,RateRatios!$B$3)*10</f>
        <v>1317.8889558661831</v>
      </c>
      <c r="AD138" s="92">
        <f>hosp_count(2,B138,C138,D138,$C$1,G138+H138,1,F138,F138,SIMDRateRatios_hosp,SIMDrateratios,RateRatios!$B$3)*10</f>
        <v>1316.9411686235128</v>
      </c>
      <c r="AE138" s="92">
        <f t="shared" si="195"/>
        <v>0.94778724267030157</v>
      </c>
      <c r="AF138" s="92">
        <f>hosp_count(5,B138,C138,D138,$C$1,G138,1,F138,F138,SIMDRateRatios_hosp,SIMDrateratios,RateRatios!$B$3)*1000</f>
        <v>547327.14867782046</v>
      </c>
      <c r="AG138" s="92">
        <f>hosp_count(5,B138,C138,D138,$C$1,G138+H138,1,F138,F138,SIMDRateRatios_hosp,SIMDrateratios,RateRatios!$B$3)*1000</f>
        <v>546934.69511915499</v>
      </c>
      <c r="AH138" s="92">
        <f t="shared" si="196"/>
        <v>392.45355866546743</v>
      </c>
      <c r="AI138" s="92">
        <f>hosp_count(10,B138,C138,D138,$C$1,G138,1,F138,F138,SIMDRateRatios_hosp,SIMDrateratios,RateRatios!$B$3)*10</f>
        <v>13112.753556221254</v>
      </c>
      <c r="AJ138" s="92">
        <f>hosp_count(10,B138,C138,D138,$C$1,G138+H138,1,F138,F138,SIMDRateRatios_hosp,SIMDrateratios,RateRatios!$B$3)*10</f>
        <v>13103.409385663166</v>
      </c>
      <c r="AK138" s="92">
        <f t="shared" si="197"/>
        <v>9.3441705580880807</v>
      </c>
      <c r="AL138" s="92">
        <f>hosp_count(20,B138,C138,D138,$C$1,G138,1,F138,F138,SIMDRateRatios_hosp,SIMDrateratios,RateRatios!$B$3)*10</f>
        <v>31357.752382944782</v>
      </c>
      <c r="AM138" s="92">
        <f>hosp_count(20,B138,C138,D138,$C$1,G138+H138,1,F138,F138,SIMDRateRatios_hosp,SIMDrateratios,RateRatios!$B$3)*10</f>
        <v>31335.83316339193</v>
      </c>
      <c r="AN138" s="92">
        <f t="shared" si="198"/>
        <v>21.919219552852155</v>
      </c>
    </row>
    <row r="139" spans="1:63" x14ac:dyDescent="0.2">
      <c r="A139" s="83" t="s">
        <v>119</v>
      </c>
      <c r="B139" s="71">
        <v>42.5</v>
      </c>
      <c r="C139" s="76" t="s">
        <v>3</v>
      </c>
      <c r="D139" s="76">
        <v>2</v>
      </c>
      <c r="E139" s="84">
        <v>1</v>
      </c>
      <c r="F139" s="73">
        <f>HLOOKUP('III Tool Overview'!$H$6,LookUpData_Pop!$B$1:$AV$269,LookUpData_Pop!BB137,FALSE)/50</f>
        <v>751.98</v>
      </c>
      <c r="G139" s="59">
        <f>'III Tool Overview'!$H$9/110</f>
        <v>0</v>
      </c>
      <c r="H139" s="92">
        <f t="shared" si="190"/>
        <v>751.98</v>
      </c>
      <c r="I139" s="92">
        <f>new_ci(2,B139,C139,D139,$C$1,G139,1,F139,E139*F139,SIMDrateratios,RateRatios!$B$3)*10</f>
        <v>15.001446268644996</v>
      </c>
      <c r="J139" s="92">
        <f>new_ci(2,B139,C139,D139,$C$1,G139+H139,1,H139,H139,SIMDrateratios,RateRatios!$B$3)*10</f>
        <v>14.98758332774103</v>
      </c>
      <c r="K139" s="92">
        <f>new_ci(5,B139,C139,D139,$C$1,G139,1,F139,F139,SIMDrateratios,RateRatios!$B$3)*1000</f>
        <v>6640.6687758745338</v>
      </c>
      <c r="L139" s="72">
        <f>new_ci(5,B139,C139,D139,$C$1,H139,1,F139,F139,SIMDrateratios,RateRatios!$B$3)*1000</f>
        <v>6634.553140429196</v>
      </c>
      <c r="M139" s="92">
        <f>new_ci(10,B139,C139,D139,$C$1,G139,1,F139,F139,SIMDrateratios,RateRatios!$B$3)*10</f>
        <v>177.95118507689651</v>
      </c>
      <c r="N139" s="92">
        <f>new_ci(10,B139,C139,D139,$C$1,G139+H139,1,F139,F139,SIMDrateratios,RateRatios!$B$3)*10</f>
        <v>177.78853644019176</v>
      </c>
      <c r="O139" s="92">
        <f>new_ci(20,B139,C139,D139,$C$1,G139,1,F139,F139,SIMDrateratios,RateRatios!$B$3)*10</f>
        <v>542.46423845413176</v>
      </c>
      <c r="P139" s="92">
        <f>new_ci(20,B139,C139,D139,$C$1,G139+H139,1,F139,F139,SIMDrateratios,RateRatios!$B$3)*10</f>
        <v>541.98097726428637</v>
      </c>
      <c r="Q139" s="92">
        <f>new_yll(2,B139,C139,D139,$C$1,G139,1,F139,F139,SIMDrateratios,RateRatios!$B$3)*10</f>
        <v>855.0824373127648</v>
      </c>
      <c r="R139" s="92">
        <f>new_yll(2,B139,C139,D139,$C$1,G139+H139,1,F139,F139,SIMDrateratios,RateRatios!$B$3)*10</f>
        <v>854.29224968123879</v>
      </c>
      <c r="S139" s="92">
        <f t="shared" si="191"/>
        <v>0.79018763152600968</v>
      </c>
      <c r="T139" s="92">
        <f>new_yll(5,B139,C139,D139,$C$1,G139,1,F139,F139,SIMDrateratios,RateRatios!$B$3)*1000</f>
        <v>368012.26202955219</v>
      </c>
      <c r="U139" s="92">
        <f>new_yll(5,B139,C139,D139,$C$1,G139+H139,1,F139,F139,SIMDrateratios,RateRatios!$B$3)*1000</f>
        <v>367673.32907673559</v>
      </c>
      <c r="V139" s="92">
        <f t="shared" si="192"/>
        <v>338.93295281659812</v>
      </c>
      <c r="W139" s="92">
        <f>new_yll(10,B139,C139,D139,$C$1,G139,1,F139,F139,SIMDrateratios,RateRatios!$B$3)*10</f>
        <v>9354.4358284131595</v>
      </c>
      <c r="X139" s="92">
        <f>new_yll(10,B139,C139,D139,$C$1,G139+H139,1,F139,F139,SIMDrateratios,RateRatios!$B$3)*10</f>
        <v>9345.8829266972007</v>
      </c>
      <c r="Y139" s="92">
        <f t="shared" si="193"/>
        <v>8.5529017159587966</v>
      </c>
      <c r="Z139" s="92">
        <f>new_yll(20,B139,C139,D139,$C$1,G139,1,F139,F139,SIMDrateratios,RateRatios!$B$3)*10</f>
        <v>25023.098601877064</v>
      </c>
      <c r="AA139" s="92">
        <f>new_yll(20,B139,C139,D139,$C$1,G139+H139,1,F139,F139,SIMDrateratios,RateRatios!$B$3)*10</f>
        <v>25000.75016210413</v>
      </c>
      <c r="AB139" s="92">
        <f t="shared" si="194"/>
        <v>22.348439772933489</v>
      </c>
      <c r="AC139" s="92">
        <f>hosp_count(2,B139,C139,D139,$C$1,G139,1,F139,F139,SIMDRateRatios_hosp,SIMDrateratios,RateRatios!$B$3)*10</f>
        <v>1585.0305089478225</v>
      </c>
      <c r="AD139" s="92">
        <f>hosp_count(2,B139,C139,D139,$C$1,G139+H139,1,F139,F139,SIMDRateRatios_hosp,SIMDrateratios,RateRatios!$B$3)*10</f>
        <v>1583.8905379439689</v>
      </c>
      <c r="AE139" s="92">
        <f t="shared" si="195"/>
        <v>1.1399710038535886</v>
      </c>
      <c r="AF139" s="92">
        <f>hosp_count(5,B139,C139,D139,$C$1,G139,1,F139,F139,SIMDRateRatios_hosp,SIMDrateratios,RateRatios!$B$3)*1000</f>
        <v>657683.61853011942</v>
      </c>
      <c r="AG139" s="92">
        <f>hosp_count(5,B139,C139,D139,$C$1,G139+H139,1,F139,F139,SIMDRateRatios_hosp,SIMDrateratios,RateRatios!$B$3)*1000</f>
        <v>657212.55252090038</v>
      </c>
      <c r="AH139" s="92">
        <f t="shared" si="196"/>
        <v>471.06600921903737</v>
      </c>
      <c r="AI139" s="92">
        <f>hosp_count(10,B139,C139,D139,$C$1,G139,1,F139,F139,SIMDRateRatios_hosp,SIMDrateratios,RateRatios!$B$3)*10</f>
        <v>15727.385958714651</v>
      </c>
      <c r="AJ139" s="92">
        <f>hosp_count(10,B139,C139,D139,$C$1,G139+H139,1,F139,F139,SIMDRateRatios_hosp,SIMDrateratios,RateRatios!$B$3)*10</f>
        <v>15716.217861284647</v>
      </c>
      <c r="AK139" s="92">
        <f t="shared" si="197"/>
        <v>11.168097430003399</v>
      </c>
      <c r="AL139" s="92">
        <f>hosp_count(20,B139,C139,D139,$C$1,G139,1,F139,F139,SIMDRateRatios_hosp,SIMDrateratios,RateRatios!$B$3)*10</f>
        <v>37397.004538068853</v>
      </c>
      <c r="AM139" s="92">
        <f>hosp_count(20,B139,C139,D139,$C$1,G139+H139,1,F139,F139,SIMDRateRatios_hosp,SIMDrateratios,RateRatios!$B$3)*10</f>
        <v>37371.150680997365</v>
      </c>
      <c r="AN139" s="92">
        <f t="shared" si="198"/>
        <v>25.853857071488164</v>
      </c>
    </row>
    <row r="140" spans="1:63" x14ac:dyDescent="0.2">
      <c r="A140" s="83" t="s">
        <v>120</v>
      </c>
      <c r="B140" s="71">
        <v>47.5</v>
      </c>
      <c r="C140" s="76" t="s">
        <v>3</v>
      </c>
      <c r="D140" s="76">
        <v>2</v>
      </c>
      <c r="E140" s="84">
        <v>1</v>
      </c>
      <c r="F140" s="73">
        <f>HLOOKUP('III Tool Overview'!$H$6,LookUpData_Pop!$B$1:$AV$269,LookUpData_Pop!BB138,FALSE)/50</f>
        <v>757.38</v>
      </c>
      <c r="G140" s="59">
        <f>'III Tool Overview'!$H$9/110</f>
        <v>0</v>
      </c>
      <c r="H140" s="92">
        <f t="shared" si="190"/>
        <v>757.38</v>
      </c>
      <c r="I140" s="92">
        <f>new_ci(2,B140,C140,D140,$C$1,G140,1,F140,E140*F140,SIMDrateratios,RateRatios!$B$3)*10</f>
        <v>24.685932650701687</v>
      </c>
      <c r="J140" s="92">
        <f>new_ci(2,B140,C140,D140,$C$1,G140+H140,1,H140,H140,SIMDrateratios,RateRatios!$B$3)*10</f>
        <v>24.663146702064388</v>
      </c>
      <c r="K140" s="92">
        <f>new_ci(5,B140,C140,D140,$C$1,G140,1,F140,F140,SIMDrateratios,RateRatios!$B$3)*1000</f>
        <v>10903.927140002343</v>
      </c>
      <c r="L140" s="72">
        <f>new_ci(5,B140,C140,D140,$C$1,H140,1,F140,F140,SIMDrateratios,RateRatios!$B$3)*1000</f>
        <v>10893.918867729895</v>
      </c>
      <c r="M140" s="92">
        <f>new_ci(10,B140,C140,D140,$C$1,G140,1,F140,F140,SIMDrateratios,RateRatios!$B$3)*10</f>
        <v>290.80925273762534</v>
      </c>
      <c r="N140" s="92">
        <f>new_ci(10,B140,C140,D140,$C$1,G140+H140,1,F140,F140,SIMDrateratios,RateRatios!$B$3)*10</f>
        <v>290.5456121070639</v>
      </c>
      <c r="O140" s="92">
        <f>new_ci(20,B140,C140,D140,$C$1,G140,1,F140,F140,SIMDrateratios,RateRatios!$B$3)*10</f>
        <v>872.59030504886323</v>
      </c>
      <c r="P140" s="92">
        <f>new_ci(20,B140,C140,D140,$C$1,G140+H140,1,F140,F140,SIMDrateratios,RateRatios!$B$3)*10</f>
        <v>871.8318853726023</v>
      </c>
      <c r="Q140" s="92">
        <f>new_yll(2,B140,C140,D140,$C$1,G140,1,F140,F140,SIMDrateratios,RateRatios!$B$3)*10</f>
        <v>1258.9825651857861</v>
      </c>
      <c r="R140" s="92">
        <f>new_yll(2,B140,C140,D140,$C$1,G140+H140,1,F140,F140,SIMDrateratios,RateRatios!$B$3)*10</f>
        <v>1257.8204818052839</v>
      </c>
      <c r="S140" s="92">
        <f t="shared" si="191"/>
        <v>1.1620833805022812</v>
      </c>
      <c r="T140" s="92">
        <f>new_yll(5,B140,C140,D140,$C$1,G140,1,F140,F140,SIMDrateratios,RateRatios!$B$3)*1000</f>
        <v>538868.87977073749</v>
      </c>
      <c r="U140" s="92">
        <f>new_yll(5,B140,C140,D140,$C$1,G140+H140,1,F140,F140,SIMDrateratios,RateRatios!$B$3)*1000</f>
        <v>538374.22837759159</v>
      </c>
      <c r="V140" s="92">
        <f t="shared" si="192"/>
        <v>494.65139314590488</v>
      </c>
      <c r="W140" s="92">
        <f>new_yll(10,B140,C140,D140,$C$1,G140,1,F140,F140,SIMDrateratios,RateRatios!$B$3)*10</f>
        <v>13545.473764721008</v>
      </c>
      <c r="X140" s="92">
        <f>new_yll(10,B140,C140,D140,$C$1,G140+H140,1,F140,F140,SIMDrateratios,RateRatios!$B$3)*10</f>
        <v>13533.186069374282</v>
      </c>
      <c r="Y140" s="92">
        <f t="shared" si="193"/>
        <v>12.287695346725741</v>
      </c>
      <c r="Z140" s="92">
        <f>new_yll(20,B140,C140,D140,$C$1,G140,1,F140,F140,SIMDrateratios,RateRatios!$B$3)*10</f>
        <v>35078.051484424577</v>
      </c>
      <c r="AA140" s="92">
        <f>new_yll(20,B140,C140,D140,$C$1,G140+H140,1,F140,F140,SIMDrateratios,RateRatios!$B$3)*10</f>
        <v>35047.414891127162</v>
      </c>
      <c r="AB140" s="92">
        <f t="shared" si="194"/>
        <v>30.636593297414947</v>
      </c>
      <c r="AC140" s="92">
        <f>hosp_count(2,B140,C140,D140,$C$1,G140,1,F140,F140,SIMDRateRatios_hosp,SIMDrateratios,RateRatios!$B$3)*10</f>
        <v>1850.8297125394515</v>
      </c>
      <c r="AD140" s="92">
        <f>hosp_count(2,B140,C140,D140,$C$1,G140+H140,1,F140,F140,SIMDRateRatios_hosp,SIMDrateratios,RateRatios!$B$3)*10</f>
        <v>1849.4992791427503</v>
      </c>
      <c r="AE140" s="92">
        <f t="shared" si="195"/>
        <v>1.3304333967012099</v>
      </c>
      <c r="AF140" s="92">
        <f>hosp_count(5,B140,C140,D140,$C$1,G140,1,F140,F140,SIMDRateRatios_hosp,SIMDrateratios,RateRatios!$B$3)*1000</f>
        <v>766413.72566357371</v>
      </c>
      <c r="AG140" s="92">
        <f>hosp_count(5,B140,C140,D140,$C$1,G140+H140,1,F140,F140,SIMDRateRatios_hosp,SIMDrateratios,RateRatios!$B$3)*1000</f>
        <v>765866.50728699972</v>
      </c>
      <c r="AH140" s="92">
        <f t="shared" si="196"/>
        <v>547.2183765739901</v>
      </c>
      <c r="AI140" s="92">
        <f>hosp_count(10,B140,C140,D140,$C$1,G140,1,F140,F140,SIMDRateRatios_hosp,SIMDrateratios,RateRatios!$B$3)*10</f>
        <v>18250.434106238175</v>
      </c>
      <c r="AJ140" s="92">
        <f>hosp_count(10,B140,C140,D140,$C$1,G140+H140,1,F140,F140,SIMDRateRatios_hosp,SIMDrateratios,RateRatios!$B$3)*10</f>
        <v>18237.585905445965</v>
      </c>
      <c r="AK140" s="92">
        <f t="shared" si="197"/>
        <v>12.848200792210264</v>
      </c>
      <c r="AL140" s="92">
        <f>hosp_count(20,B140,C140,D140,$C$1,G140,1,F140,F140,SIMDRateRatios_hosp,SIMDrateratios,RateRatios!$B$3)*10</f>
        <v>42843.883719531288</v>
      </c>
      <c r="AM140" s="92">
        <f>hosp_count(20,B140,C140,D140,$C$1,G140+H140,1,F140,F140,SIMDRateRatios_hosp,SIMDrateratios,RateRatios!$B$3)*10</f>
        <v>42815.019983168284</v>
      </c>
      <c r="AN140" s="92">
        <f t="shared" si="198"/>
        <v>28.863736363004136</v>
      </c>
    </row>
    <row r="141" spans="1:63" x14ac:dyDescent="0.2">
      <c r="A141" s="83" t="s">
        <v>121</v>
      </c>
      <c r="B141" s="71">
        <v>52.5</v>
      </c>
      <c r="C141" s="76" t="s">
        <v>3</v>
      </c>
      <c r="D141" s="76">
        <v>2</v>
      </c>
      <c r="E141" s="84">
        <v>1</v>
      </c>
      <c r="F141" s="73">
        <f>HLOOKUP('III Tool Overview'!$H$6,LookUpData_Pop!$B$1:$AV$269,LookUpData_Pop!BB139,FALSE)/50</f>
        <v>658.22</v>
      </c>
      <c r="G141" s="59">
        <f>'III Tool Overview'!$H$9/110</f>
        <v>0</v>
      </c>
      <c r="H141" s="92">
        <f t="shared" si="190"/>
        <v>658.22</v>
      </c>
      <c r="I141" s="92">
        <f>new_ci(2,B141,C141,D141,$C$1,G141,1,F141,E141*F141,SIMDrateratios,RateRatios!$B$3)*10</f>
        <v>29.754643042832964</v>
      </c>
      <c r="J141" s="92">
        <f>new_ci(2,B141,C141,D141,$C$1,G141+H141,1,H141,H141,SIMDrateratios,RateRatios!$B$3)*10</f>
        <v>29.72719127884778</v>
      </c>
      <c r="K141" s="92">
        <f>new_ci(5,B141,C141,D141,$C$1,G141,1,F141,F141,SIMDrateratios,RateRatios!$B$3)*1000</f>
        <v>13114.304783616724</v>
      </c>
      <c r="L141" s="72">
        <f>new_ci(5,B141,C141,D141,$C$1,H141,1,F141,F141,SIMDrateratios,RateRatios!$B$3)*1000</f>
        <v>13102.299547851537</v>
      </c>
      <c r="M141" s="92">
        <f>new_ci(10,B141,C141,D141,$C$1,G141,1,F141,F141,SIMDrateratios,RateRatios!$B$3)*10</f>
        <v>348.1102941168557</v>
      </c>
      <c r="N141" s="92">
        <f>new_ci(10,B141,C141,D141,$C$1,G141+H141,1,F141,F141,SIMDrateratios,RateRatios!$B$3)*10</f>
        <v>347.79705632897412</v>
      </c>
      <c r="O141" s="92">
        <f>new_ci(20,B141,C141,D141,$C$1,G141,1,F141,F141,SIMDrateratios,RateRatios!$B$3)*10</f>
        <v>1028.3330560340378</v>
      </c>
      <c r="P141" s="92">
        <f>new_ci(20,B141,C141,D141,$C$1,G141+H141,1,F141,F141,SIMDrateratios,RateRatios!$B$3)*10</f>
        <v>1027.4605732683945</v>
      </c>
      <c r="Q141" s="92">
        <f>new_yll(2,B141,C141,D141,$C$1,G141,1,F141,F141,SIMDrateratios,RateRatios!$B$3)*10</f>
        <v>1398.4682230131493</v>
      </c>
      <c r="R141" s="92">
        <f>new_yll(2,B141,C141,D141,$C$1,G141+H141,1,F141,F141,SIMDrateratios,RateRatios!$B$3)*10</f>
        <v>1397.1779901058458</v>
      </c>
      <c r="S141" s="92">
        <f t="shared" si="191"/>
        <v>1.2902329073035617</v>
      </c>
      <c r="T141" s="92">
        <f>new_yll(5,B141,C141,D141,$C$1,G141,1,F141,F141,SIMDrateratios,RateRatios!$B$3)*1000</f>
        <v>595670.85718022694</v>
      </c>
      <c r="U141" s="92">
        <f>new_yll(5,B141,C141,D141,$C$1,G141+H141,1,F141,F141,SIMDrateratios,RateRatios!$B$3)*1000</f>
        <v>595125.48587046261</v>
      </c>
      <c r="V141" s="92">
        <f t="shared" si="192"/>
        <v>545.371309764334</v>
      </c>
      <c r="W141" s="92">
        <f>new_yll(10,B141,C141,D141,$C$1,G141,1,F141,F141,SIMDrateratios,RateRatios!$B$3)*10</f>
        <v>14825.90046920766</v>
      </c>
      <c r="X141" s="92">
        <f>new_yll(10,B141,C141,D141,$C$1,G141+H141,1,F141,F141,SIMDrateratios,RateRatios!$B$3)*10</f>
        <v>14812.546985581856</v>
      </c>
      <c r="Y141" s="92">
        <f t="shared" si="193"/>
        <v>13.353483625804074</v>
      </c>
      <c r="Z141" s="92">
        <f>new_yll(20,B141,C141,D141,$C$1,G141,1,F141,F141,SIMDrateratios,RateRatios!$B$3)*10</f>
        <v>37298.927397307569</v>
      </c>
      <c r="AA141" s="92">
        <f>new_yll(20,B141,C141,D141,$C$1,G141+H141,1,F141,F141,SIMDrateratios,RateRatios!$B$3)*10</f>
        <v>37267.038630244489</v>
      </c>
      <c r="AB141" s="92">
        <f t="shared" si="194"/>
        <v>31.888767063079285</v>
      </c>
      <c r="AC141" s="92">
        <f>hosp_count(2,B141,C141,D141,$C$1,G141,1,F141,F141,SIMDRateRatios_hosp,SIMDrateratios,RateRatios!$B$3)*10</f>
        <v>1775.1616243491867</v>
      </c>
      <c r="AD141" s="92">
        <f>hosp_count(2,B141,C141,D141,$C$1,G141+H141,1,F141,F141,SIMDRateRatios_hosp,SIMDrateratios,RateRatios!$B$3)*10</f>
        <v>1773.8853696669864</v>
      </c>
      <c r="AE141" s="92">
        <f t="shared" si="195"/>
        <v>1.2762546822002605</v>
      </c>
      <c r="AF141" s="92">
        <f>hosp_count(5,B141,C141,D141,$C$1,G141,1,F141,F141,SIMDRateRatios_hosp,SIMDrateratios,RateRatios!$B$3)*1000</f>
        <v>733591.62532287161</v>
      </c>
      <c r="AG141" s="92">
        <f>hosp_count(5,B141,C141,D141,$C$1,G141+H141,1,F141,F141,SIMDRateRatios_hosp,SIMDrateratios,RateRatios!$B$3)*1000</f>
        <v>733069.12338316266</v>
      </c>
      <c r="AH141" s="92">
        <f t="shared" si="196"/>
        <v>522.50193970894907</v>
      </c>
      <c r="AI141" s="92">
        <f>hosp_count(10,B141,C141,D141,$C$1,G141,1,F141,F141,SIMDRateRatios_hosp,SIMDrateratios,RateRatios!$B$3)*10</f>
        <v>17395.781717158246</v>
      </c>
      <c r="AJ141" s="92">
        <f>hosp_count(10,B141,C141,D141,$C$1,G141+H141,1,F141,F141,SIMDRateRatios_hosp,SIMDrateratios,RateRatios!$B$3)*10</f>
        <v>17383.632220488522</v>
      </c>
      <c r="AK141" s="92">
        <f t="shared" si="197"/>
        <v>12.149496669724613</v>
      </c>
      <c r="AL141" s="92">
        <f>hosp_count(20,B141,C141,D141,$C$1,G141,1,F141,F141,SIMDRateRatios_hosp,SIMDrateratios,RateRatios!$B$3)*10</f>
        <v>40324.636287858339</v>
      </c>
      <c r="AM141" s="92">
        <f>hosp_count(20,B141,C141,D141,$C$1,G141+H141,1,F141,F141,SIMDRateRatios_hosp,SIMDrateratios,RateRatios!$B$3)*10</f>
        <v>40298.148062958804</v>
      </c>
      <c r="AN141" s="92">
        <f t="shared" si="198"/>
        <v>26.488224899534544</v>
      </c>
    </row>
    <row r="142" spans="1:63" x14ac:dyDescent="0.2">
      <c r="A142" s="83" t="s">
        <v>122</v>
      </c>
      <c r="B142" s="71">
        <v>57.5</v>
      </c>
      <c r="C142" s="76" t="s">
        <v>3</v>
      </c>
      <c r="D142" s="76">
        <v>2</v>
      </c>
      <c r="E142" s="84">
        <v>1</v>
      </c>
      <c r="F142" s="73">
        <f>HLOOKUP('III Tool Overview'!$H$6,LookUpData_Pop!$B$1:$AV$269,LookUpData_Pop!BB140,FALSE)/50</f>
        <v>542</v>
      </c>
      <c r="G142" s="59">
        <f>'III Tool Overview'!$H$9/110</f>
        <v>0</v>
      </c>
      <c r="H142" s="92">
        <f t="shared" si="190"/>
        <v>542</v>
      </c>
      <c r="I142" s="92">
        <f>new_ci(2,B142,C142,D142,$C$1,G142,1,F142,E142*F142,SIMDrateratios,RateRatios!$B$3)*10</f>
        <v>39.998436168840612</v>
      </c>
      <c r="J142" s="92">
        <f>new_ci(2,B142,C142,D142,$C$1,G142+H142,1,H142,H142,SIMDrateratios,RateRatios!$B$3)*10</f>
        <v>39.961574155532219</v>
      </c>
      <c r="K142" s="92">
        <f>new_ci(5,B142,C142,D142,$C$1,G142,1,F142,F142,SIMDrateratios,RateRatios!$B$3)*1000</f>
        <v>17542.655285347391</v>
      </c>
      <c r="L142" s="72">
        <f>new_ci(5,B142,C142,D142,$C$1,H142,1,F142,F142,SIMDrateratios,RateRatios!$B$3)*1000</f>
        <v>17526.693488502271</v>
      </c>
      <c r="M142" s="92">
        <f>new_ci(10,B142,C142,D142,$C$1,G142,1,F142,F142,SIMDrateratios,RateRatios!$B$3)*10</f>
        <v>460.70996868880695</v>
      </c>
      <c r="N142" s="92">
        <f>new_ci(10,B142,C142,D142,$C$1,G142+H142,1,F142,F142,SIMDrateratios,RateRatios!$B$3)*10</f>
        <v>460.30244133812465</v>
      </c>
      <c r="O142" s="92">
        <f>new_ci(20,B142,C142,D142,$C$1,G142,1,F142,F142,SIMDrateratios,RateRatios!$B$3)*10</f>
        <v>1314.3158234587627</v>
      </c>
      <c r="P142" s="92">
        <f>new_ci(20,B142,C142,D142,$C$1,G142+H142,1,F142,F142,SIMDrateratios,RateRatios!$B$3)*10</f>
        <v>1313.2609562024322</v>
      </c>
      <c r="Q142" s="92">
        <f>new_yll(2,B142,C142,D142,$C$1,G142,1,F142,F142,SIMDrateratios,RateRatios!$B$3)*10</f>
        <v>1639.935882922465</v>
      </c>
      <c r="R142" s="92">
        <f>new_yll(2,B142,C142,D142,$C$1,G142+H142,1,F142,F142,SIMDrateratios,RateRatios!$B$3)*10</f>
        <v>1638.4245403768209</v>
      </c>
      <c r="S142" s="92">
        <f t="shared" si="191"/>
        <v>1.5113425456440837</v>
      </c>
      <c r="T142" s="92">
        <f>new_yll(5,B142,C142,D142,$C$1,G142,1,F142,F142,SIMDrateratios,RateRatios!$B$3)*1000</f>
        <v>691626.920768879</v>
      </c>
      <c r="U142" s="92">
        <f>new_yll(5,B142,C142,D142,$C$1,G142+H142,1,F142,F142,SIMDrateratios,RateRatios!$B$3)*1000</f>
        <v>690997.45363751845</v>
      </c>
      <c r="V142" s="92">
        <f t="shared" si="192"/>
        <v>629.46713136055041</v>
      </c>
      <c r="W142" s="92">
        <f>new_yll(10,B142,C142,D142,$C$1,G142,1,F142,F142,SIMDrateratios,RateRatios!$B$3)*10</f>
        <v>16868.85950213654</v>
      </c>
      <c r="X142" s="92">
        <f>new_yll(10,B142,C142,D142,$C$1,G142+H142,1,F142,F142,SIMDrateratios,RateRatios!$B$3)*10</f>
        <v>16853.910219746023</v>
      </c>
      <c r="Y142" s="92">
        <f t="shared" si="193"/>
        <v>14.949282390516601</v>
      </c>
      <c r="Z142" s="92">
        <f>new_yll(20,B142,C142,D142,$C$1,G142,1,F142,F142,SIMDrateratios,RateRatios!$B$3)*10</f>
        <v>39999.408331204577</v>
      </c>
      <c r="AA142" s="92">
        <f>new_yll(20,B142,C142,D142,$C$1,G142+H142,1,F142,F142,SIMDrateratios,RateRatios!$B$3)*10</f>
        <v>39966.796431699229</v>
      </c>
      <c r="AB142" s="92">
        <f t="shared" si="194"/>
        <v>32.611899505347537</v>
      </c>
      <c r="AC142" s="92">
        <f>hosp_count(2,B142,C142,D142,$C$1,G142,1,F142,F142,SIMDRateRatios_hosp,SIMDrateratios,RateRatios!$B$3)*10</f>
        <v>1694.6788421520748</v>
      </c>
      <c r="AD142" s="92">
        <f>hosp_count(2,B142,C142,D142,$C$1,G142+H142,1,F142,F142,SIMDRateRatios_hosp,SIMDrateratios,RateRatios!$B$3)*10</f>
        <v>1693.4600433024129</v>
      </c>
      <c r="AE142" s="92">
        <f t="shared" si="195"/>
        <v>1.21879884966188</v>
      </c>
      <c r="AF142" s="92">
        <f>hosp_count(5,B142,C142,D142,$C$1,G142,1,F142,F142,SIMDRateRatios_hosp,SIMDrateratios,RateRatios!$B$3)*1000</f>
        <v>697119.7795385163</v>
      </c>
      <c r="AG142" s="92">
        <f>hosp_count(5,B142,C142,D142,$C$1,G142+H142,1,F142,F142,SIMDRateRatios_hosp,SIMDrateratios,RateRatios!$B$3)*1000</f>
        <v>696626.03507078206</v>
      </c>
      <c r="AH142" s="92">
        <f t="shared" si="196"/>
        <v>493.74446773424279</v>
      </c>
      <c r="AI142" s="92">
        <f>hosp_count(10,B142,C142,D142,$C$1,G142,1,F142,F142,SIMDRateRatios_hosp,SIMDrateratios,RateRatios!$B$3)*10</f>
        <v>16375.173448503814</v>
      </c>
      <c r="AJ142" s="92">
        <f>hosp_count(10,B142,C142,D142,$C$1,G142+H142,1,F142,F142,SIMDRateRatios_hosp,SIMDrateratios,RateRatios!$B$3)*10</f>
        <v>16363.942944059003</v>
      </c>
      <c r="AK142" s="92">
        <f t="shared" si="197"/>
        <v>11.230504444811231</v>
      </c>
      <c r="AL142" s="92">
        <f>hosp_count(20,B142,C142,D142,$C$1,G142,1,F142,F142,SIMDRateRatios_hosp,SIMDrateratios,RateRatios!$B$3)*10</f>
        <v>36905.470909717762</v>
      </c>
      <c r="AM142" s="92">
        <f>hosp_count(20,B142,C142,D142,$C$1,G142+H142,1,F142,F142,SIMDRateRatios_hosp,SIMDrateratios,RateRatios!$B$3)*10</f>
        <v>36882.597643606634</v>
      </c>
      <c r="AN142" s="92">
        <f t="shared" si="198"/>
        <v>22.873266111128032</v>
      </c>
    </row>
    <row r="143" spans="1:63" x14ac:dyDescent="0.2">
      <c r="A143" s="83" t="s">
        <v>123</v>
      </c>
      <c r="B143" s="71">
        <v>62.5</v>
      </c>
      <c r="C143" s="76" t="s">
        <v>3</v>
      </c>
      <c r="D143" s="76">
        <v>2</v>
      </c>
      <c r="E143" s="84">
        <v>1</v>
      </c>
      <c r="F143" s="73">
        <f>HLOOKUP('III Tool Overview'!$H$6,LookUpData_Pop!$B$1:$AV$269,LookUpData_Pop!BB141,FALSE)/50</f>
        <v>529.9</v>
      </c>
      <c r="G143" s="59">
        <f>'III Tool Overview'!$H$9/110</f>
        <v>0</v>
      </c>
      <c r="H143" s="92">
        <f t="shared" si="190"/>
        <v>529.9</v>
      </c>
      <c r="I143" s="92">
        <f>new_ci(2,B143,C143,D143,$C$1,G143,1,F143,E143*F143,SIMDrateratios,RateRatios!$B$3)*10</f>
        <v>54.19229295282495</v>
      </c>
      <c r="J143" s="92">
        <f>new_ci(2,B143,C143,D143,$C$1,G143+H143,1,H143,H143,SIMDrateratios,RateRatios!$B$3)*10</f>
        <v>54.142412378878319</v>
      </c>
      <c r="K143" s="92">
        <f>new_ci(5,B143,C143,D143,$C$1,G143,1,F143,F143,SIMDrateratios,RateRatios!$B$3)*1000</f>
        <v>23651.584020650505</v>
      </c>
      <c r="L143" s="72">
        <f>new_ci(5,B143,C143,D143,$C$1,H143,1,F143,F143,SIMDrateratios,RateRatios!$B$3)*1000</f>
        <v>23630.197383921615</v>
      </c>
      <c r="M143" s="92">
        <f>new_ci(10,B143,C143,D143,$C$1,G143,1,F143,F143,SIMDrateratios,RateRatios!$B$3)*10</f>
        <v>614.605971938415</v>
      </c>
      <c r="N143" s="92">
        <f>new_ci(10,B143,C143,D143,$C$1,G143+H143,1,F143,F143,SIMDrateratios,RateRatios!$B$3)*10</f>
        <v>614.07165094613572</v>
      </c>
      <c r="O143" s="92">
        <f>new_ci(20,B143,C143,D143,$C$1,G143,1,F143,F143,SIMDrateratios,RateRatios!$B$3)*10</f>
        <v>1694.8091926677844</v>
      </c>
      <c r="P143" s="92">
        <f>new_ci(20,B143,C143,D143,$C$1,G143+H143,1,F143,F143,SIMDrateratios,RateRatios!$B$3)*10</f>
        <v>1693.5237688986458</v>
      </c>
      <c r="Q143" s="92">
        <f>new_yll(2,B143,C143,D143,$C$1,G143,1,F143,F143,SIMDrateratios,RateRatios!$B$3)*10</f>
        <v>2005.1148392545233</v>
      </c>
      <c r="R143" s="92">
        <f>new_yll(2,B143,C143,D143,$C$1,G143+H143,1,F143,F143,SIMDrateratios,RateRatios!$B$3)*10</f>
        <v>2003.2692580184976</v>
      </c>
      <c r="S143" s="92">
        <f t="shared" si="191"/>
        <v>1.8455812360257369</v>
      </c>
      <c r="T143" s="92">
        <f>new_yll(5,B143,C143,D143,$C$1,G143,1,F143,F143,SIMDrateratios,RateRatios!$B$3)*1000</f>
        <v>837961.85273307399</v>
      </c>
      <c r="U143" s="92">
        <f>new_yll(5,B143,C143,D143,$C$1,G143+H143,1,F143,F143,SIMDrateratios,RateRatios!$B$3)*1000</f>
        <v>837203.82548407943</v>
      </c>
      <c r="V143" s="92">
        <f t="shared" si="192"/>
        <v>758.02724899456371</v>
      </c>
      <c r="W143" s="92">
        <f>new_yll(10,B143,C143,D143,$C$1,G143,1,F143,F143,SIMDrateratios,RateRatios!$B$3)*10</f>
        <v>20060.834376737912</v>
      </c>
      <c r="X143" s="92">
        <f>new_yll(10,B143,C143,D143,$C$1,G143+H143,1,F143,F143,SIMDrateratios,RateRatios!$B$3)*10</f>
        <v>20043.342743355264</v>
      </c>
      <c r="Y143" s="92">
        <f t="shared" si="193"/>
        <v>17.491633382647706</v>
      </c>
      <c r="Z143" s="92">
        <f>new_yll(20,B143,C143,D143,$C$1,G143,1,F143,F143,SIMDrateratios,RateRatios!$B$3)*10</f>
        <v>45075.215680627589</v>
      </c>
      <c r="AA143" s="92">
        <f>new_yll(20,B143,C143,D143,$C$1,G143+H143,1,F143,F143,SIMDrateratios,RateRatios!$B$3)*10</f>
        <v>45040.117494598555</v>
      </c>
      <c r="AB143" s="92">
        <f t="shared" si="194"/>
        <v>35.098186029033968</v>
      </c>
      <c r="AC143" s="92">
        <f>hosp_count(2,B143,C143,D143,$C$1,G143,1,F143,F143,SIMDRateRatios_hosp,SIMDrateratios,RateRatios!$B$3)*10</f>
        <v>1828.5053550647117</v>
      </c>
      <c r="AD143" s="92">
        <f>hosp_count(2,B143,C143,D143,$C$1,G143+H143,1,F143,F143,SIMDRateRatios_hosp,SIMDrateratios,RateRatios!$B$3)*10</f>
        <v>1827.1900611375693</v>
      </c>
      <c r="AE143" s="92">
        <f t="shared" si="195"/>
        <v>1.3152939271424202</v>
      </c>
      <c r="AF143" s="92">
        <f>hosp_count(5,B143,C143,D143,$C$1,G143,1,F143,F143,SIMDRateRatios_hosp,SIMDrateratios,RateRatios!$B$3)*1000</f>
        <v>748734.29622873268</v>
      </c>
      <c r="AG143" s="92">
        <f>hosp_count(5,B143,C143,D143,$C$1,G143+H143,1,F143,F143,SIMDRateRatios_hosp,SIMDrateratios,RateRatios!$B$3)*1000</f>
        <v>748207.03924397135</v>
      </c>
      <c r="AH143" s="92">
        <f t="shared" si="196"/>
        <v>527.25698476133402</v>
      </c>
      <c r="AI143" s="92">
        <f>hosp_count(10,B143,C143,D143,$C$1,G143,1,F143,F143,SIMDRateRatios_hosp,SIMDrateratios,RateRatios!$B$3)*10</f>
        <v>17423.494521542012</v>
      </c>
      <c r="AJ143" s="92">
        <f>hosp_count(10,B143,C143,D143,$C$1,G143+H143,1,F143,F143,SIMDRateRatios_hosp,SIMDrateratios,RateRatios!$B$3)*10</f>
        <v>17411.763056010284</v>
      </c>
      <c r="AK143" s="92">
        <f t="shared" si="197"/>
        <v>11.731465531727736</v>
      </c>
      <c r="AL143" s="92">
        <f>hosp_count(20,B143,C143,D143,$C$1,G143,1,F143,F143,SIMDRateRatios_hosp,SIMDrateratios,RateRatios!$B$3)*10</f>
        <v>38210.14884436244</v>
      </c>
      <c r="AM143" s="92">
        <f>hosp_count(20,B143,C143,D143,$C$1,G143+H143,1,F143,F143,SIMDRateRatios_hosp,SIMDrateratios,RateRatios!$B$3)*10</f>
        <v>38187.825224334709</v>
      </c>
      <c r="AN143" s="92">
        <f t="shared" si="198"/>
        <v>22.323620027731522</v>
      </c>
    </row>
    <row r="144" spans="1:63" x14ac:dyDescent="0.2">
      <c r="A144" s="83" t="s">
        <v>124</v>
      </c>
      <c r="B144" s="71">
        <v>67.5</v>
      </c>
      <c r="C144" s="76" t="s">
        <v>3</v>
      </c>
      <c r="D144" s="76">
        <v>2</v>
      </c>
      <c r="E144" s="84">
        <v>1</v>
      </c>
      <c r="F144" s="73">
        <f>HLOOKUP('III Tool Overview'!$H$6,LookUpData_Pop!$B$1:$AV$269,LookUpData_Pop!BB142,FALSE)/50</f>
        <v>457.06</v>
      </c>
      <c r="G144" s="59">
        <f>'III Tool Overview'!$H$9/110</f>
        <v>0</v>
      </c>
      <c r="H144" s="92">
        <f t="shared" si="190"/>
        <v>457.06</v>
      </c>
      <c r="I144" s="92">
        <f>new_ci(2,B144,C144,D144,$C$1,G144,1,F144,E144*F144,SIMDrateratios,RateRatios!$B$3)*10</f>
        <v>76.170519331896486</v>
      </c>
      <c r="J144" s="92">
        <f>new_ci(2,B144,C144,D144,$C$1,G144+H144,1,H144,H144,SIMDrateratios,RateRatios!$B$3)*10</f>
        <v>76.10066025689305</v>
      </c>
      <c r="K144" s="92">
        <f>new_ci(5,B144,C144,D144,$C$1,G144,1,F144,F144,SIMDrateratios,RateRatios!$B$3)*1000</f>
        <v>32876.973721712428</v>
      </c>
      <c r="L144" s="72">
        <f>new_ci(5,B144,C144,D144,$C$1,H144,1,F144,F144,SIMDrateratios,RateRatios!$B$3)*1000</f>
        <v>32847.686174493501</v>
      </c>
      <c r="M144" s="92">
        <f>new_ci(10,B144,C144,D144,$C$1,G144,1,F144,F144,SIMDrateratios,RateRatios!$B$3)*10</f>
        <v>834.30385592116761</v>
      </c>
      <c r="N144" s="92">
        <f>new_ci(10,B144,C144,D144,$C$1,G144+H144,1,F144,F144,SIMDrateratios,RateRatios!$B$3)*10</f>
        <v>833.60730814650469</v>
      </c>
      <c r="O144" s="92">
        <f>new_ci(20,B144,C144,D144,$C$1,G144,1,F144,F144,SIMDrateratios,RateRatios!$B$3)*10</f>
        <v>2136.6137918514637</v>
      </c>
      <c r="P144" s="92">
        <f>new_ci(20,B144,C144,D144,$C$1,G144+H144,1,F144,F144,SIMDrateratios,RateRatios!$B$3)*10</f>
        <v>2135.1948947690048</v>
      </c>
      <c r="Q144" s="92">
        <f>new_yll(2,B144,C144,D144,$C$1,G144,1,F144,F144,SIMDrateratios,RateRatios!$B$3)*10</f>
        <v>2361.2860992887909</v>
      </c>
      <c r="R144" s="92">
        <f>new_yll(2,B144,C144,D144,$C$1,G144+H144,1,F144,F144,SIMDrateratios,RateRatios!$B$3)*10</f>
        <v>2359.1204679636844</v>
      </c>
      <c r="S144" s="92">
        <f t="shared" si="191"/>
        <v>2.1656313251064603</v>
      </c>
      <c r="T144" s="92">
        <f>new_yll(5,B144,C144,D144,$C$1,G144,1,F144,F144,SIMDrateratios,RateRatios!$B$3)*1000</f>
        <v>967847.30243955192</v>
      </c>
      <c r="U144" s="92">
        <f>new_yll(5,B144,C144,D144,$C$1,G144+H144,1,F144,F144,SIMDrateratios,RateRatios!$B$3)*1000</f>
        <v>966984.41526885098</v>
      </c>
      <c r="V144" s="92">
        <f t="shared" si="192"/>
        <v>862.88717070093844</v>
      </c>
      <c r="W144" s="92">
        <f>new_yll(10,B144,C144,D144,$C$1,G144,1,F144,F144,SIMDrateratios,RateRatios!$B$3)*10</f>
        <v>22273.837156371534</v>
      </c>
      <c r="X144" s="92">
        <f>new_yll(10,B144,C144,D144,$C$1,G144+H144,1,F144,F144,SIMDrateratios,RateRatios!$B$3)*10</f>
        <v>22255.12717089849</v>
      </c>
      <c r="Y144" s="92">
        <f t="shared" si="193"/>
        <v>18.709985473044071</v>
      </c>
      <c r="Z144" s="92">
        <f>new_yll(20,B144,C144,D144,$C$1,G144,1,F144,F144,SIMDrateratios,RateRatios!$B$3)*10</f>
        <v>44794.081387375038</v>
      </c>
      <c r="AA144" s="92">
        <f>new_yll(20,B144,C144,D144,$C$1,G144+H144,1,F144,F144,SIMDrateratios,RateRatios!$B$3)*10</f>
        <v>44762.460793149206</v>
      </c>
      <c r="AB144" s="92">
        <f t="shared" si="194"/>
        <v>31.620594225831155</v>
      </c>
      <c r="AC144" s="92">
        <f>hosp_count(2,B144,C144,D144,$C$1,G144,1,F144,F144,SIMDRateRatios_hosp,SIMDrateratios,RateRatios!$B$3)*10</f>
        <v>1828.5078396119134</v>
      </c>
      <c r="AD144" s="92">
        <f>hosp_count(2,B144,C144,D144,$C$1,G144+H144,1,F144,F144,SIMDRateRatios_hosp,SIMDrateratios,RateRatios!$B$3)*10</f>
        <v>1827.1929646978504</v>
      </c>
      <c r="AE144" s="92">
        <f t="shared" si="195"/>
        <v>1.3148749140630116</v>
      </c>
      <c r="AF144" s="92">
        <f>hosp_count(5,B144,C144,D144,$C$1,G144,1,F144,F144,SIMDRateRatios_hosp,SIMDrateratios,RateRatios!$B$3)*1000</f>
        <v>741019.24413402448</v>
      </c>
      <c r="AG144" s="92">
        <f>hosp_count(5,B144,C144,D144,$C$1,G144+H144,1,F144,F144,SIMDRateRatios_hosp,SIMDrateratios,RateRatios!$B$3)*1000</f>
        <v>740504.59469274478</v>
      </c>
      <c r="AH144" s="92">
        <f t="shared" si="196"/>
        <v>514.64944127970375</v>
      </c>
      <c r="AI144" s="92">
        <f>hosp_count(10,B144,C144,D144,$C$1,G144,1,F144,F144,SIMDRateRatios_hosp,SIMDrateratios,RateRatios!$B$3)*10</f>
        <v>16885.536492497857</v>
      </c>
      <c r="AJ144" s="92">
        <f>hosp_count(10,B144,C144,D144,$C$1,G144+H144,1,F144,F144,SIMDRateRatios_hosp,SIMDrateratios,RateRatios!$B$3)*10</f>
        <v>16874.645235465101</v>
      </c>
      <c r="AK144" s="92">
        <f t="shared" si="197"/>
        <v>10.891257032755675</v>
      </c>
      <c r="AL144" s="92">
        <f>hosp_count(20,B144,C144,D144,$C$1,G144,1,F144,F144,SIMDRateRatios_hosp,SIMDrateratios,RateRatios!$B$3)*10</f>
        <v>34902.8410457235</v>
      </c>
      <c r="AM144" s="92">
        <f>hosp_count(20,B144,C144,D144,$C$1,G144+H144,1,F144,F144,SIMDRateRatios_hosp,SIMDrateratios,RateRatios!$B$3)*10</f>
        <v>34885.08097783714</v>
      </c>
      <c r="AN144" s="92">
        <f t="shared" si="198"/>
        <v>17.760067886360048</v>
      </c>
    </row>
    <row r="145" spans="1:63" x14ac:dyDescent="0.2">
      <c r="A145" s="83" t="s">
        <v>125</v>
      </c>
      <c r="B145" s="71">
        <v>72.5</v>
      </c>
      <c r="C145" s="76" t="s">
        <v>3</v>
      </c>
      <c r="D145" s="76">
        <v>2</v>
      </c>
      <c r="E145" s="84">
        <v>1</v>
      </c>
      <c r="F145" s="73">
        <f>HLOOKUP('III Tool Overview'!$H$6,LookUpData_Pop!$B$1:$AV$269,LookUpData_Pop!BB143,FALSE)/50</f>
        <v>462.28</v>
      </c>
      <c r="G145" s="59">
        <f>'III Tool Overview'!$H$9/110</f>
        <v>0</v>
      </c>
      <c r="H145" s="92">
        <f t="shared" si="190"/>
        <v>462.28</v>
      </c>
      <c r="I145" s="92">
        <f>new_ci(2,B145,C145,D145,$C$1,G145,1,F145,E145*F145,SIMDrateratios,RateRatios!$B$3)*10</f>
        <v>106.56904528566037</v>
      </c>
      <c r="J145" s="92">
        <f>new_ci(2,B145,C145,D145,$C$1,G145+H145,1,H145,H145,SIMDrateratios,RateRatios!$B$3)*10</f>
        <v>106.47167144636549</v>
      </c>
      <c r="K145" s="92">
        <f>new_ci(5,B145,C145,D145,$C$1,G145,1,F145,F145,SIMDrateratios,RateRatios!$B$3)*1000</f>
        <v>45493.963107606287</v>
      </c>
      <c r="L145" s="72">
        <f>new_ci(5,B145,C145,D145,$C$1,H145,1,F145,F145,SIMDrateratios,RateRatios!$B$3)*1000</f>
        <v>45454.045429425758</v>
      </c>
      <c r="M145" s="92">
        <f>new_ci(10,B145,C145,D145,$C$1,G145,1,F145,F145,SIMDrateratios,RateRatios!$B$3)*10</f>
        <v>1127.9424997954129</v>
      </c>
      <c r="N145" s="92">
        <f>new_ci(10,B145,C145,D145,$C$1,G145+H145,1,F145,F145,SIMDrateratios,RateRatios!$B$3)*10</f>
        <v>1127.0387018060376</v>
      </c>
      <c r="O145" s="92">
        <f>new_ci(20,B145,C145,D145,$C$1,G145,1,F145,F145,SIMDrateratios,RateRatios!$B$3)*10</f>
        <v>2694.6970642284168</v>
      </c>
      <c r="P145" s="92">
        <f>new_ci(20,B145,C145,D145,$C$1,G145+H145,1,F145,F145,SIMDrateratios,RateRatios!$B$3)*10</f>
        <v>2693.1377678639601</v>
      </c>
      <c r="Q145" s="92">
        <f>new_yll(2,B145,C145,D145,$C$1,G145,1,F145,F145,SIMDrateratios,RateRatios!$B$3)*10</f>
        <v>2877.3642227128303</v>
      </c>
      <c r="R145" s="92">
        <f>new_yll(2,B145,C145,D145,$C$1,G145+H145,1,F145,F145,SIMDrateratios,RateRatios!$B$3)*10</f>
        <v>2874.7351290518686</v>
      </c>
      <c r="S145" s="92">
        <f t="shared" si="191"/>
        <v>2.6290936609616438</v>
      </c>
      <c r="T145" s="92">
        <f>new_yll(5,B145,C145,D145,$C$1,G145,1,F145,F145,SIMDrateratios,RateRatios!$B$3)*1000</f>
        <v>1157706.7213875812</v>
      </c>
      <c r="U145" s="92">
        <f>new_yll(5,B145,C145,D145,$C$1,G145+H145,1,F145,F145,SIMDrateratios,RateRatios!$B$3)*1000</f>
        <v>1156689.5598021878</v>
      </c>
      <c r="V145" s="92">
        <f t="shared" si="192"/>
        <v>1017.1615853933617</v>
      </c>
      <c r="W145" s="92">
        <f>new_yll(10,B145,C145,D145,$C$1,G145,1,F145,F145,SIMDrateratios,RateRatios!$B$3)*10</f>
        <v>25666.099375527425</v>
      </c>
      <c r="X145" s="92">
        <f>new_yll(10,B145,C145,D145,$C$1,G145+H145,1,F145,F145,SIMDrateratios,RateRatios!$B$3)*10</f>
        <v>25645.320086546628</v>
      </c>
      <c r="Y145" s="92">
        <f t="shared" si="193"/>
        <v>20.779288980796991</v>
      </c>
      <c r="Z145" s="92">
        <f>new_yll(20,B145,C145,D145,$C$1,G145,1,F145,F145,SIMDrateratios,RateRatios!$B$3)*10</f>
        <v>46703.458405763391</v>
      </c>
      <c r="AA145" s="92">
        <f>new_yll(20,B145,C145,D145,$C$1,G145+H145,1,F145,F145,SIMDrateratios,RateRatios!$B$3)*10</f>
        <v>46673.180777060777</v>
      </c>
      <c r="AB145" s="92">
        <f t="shared" si="194"/>
        <v>30.277628702613583</v>
      </c>
      <c r="AC145" s="92">
        <f>hosp_count(2,B145,C145,D145,$C$1,G145,1,F145,F145,SIMDRateRatios_hosp,SIMDrateratios,RateRatios!$B$3)*10</f>
        <v>2040.9995652957875</v>
      </c>
      <c r="AD145" s="92">
        <f>hosp_count(2,B145,C145,D145,$C$1,G145+H145,1,F145,F145,SIMDRateRatios_hosp,SIMDrateratios,RateRatios!$B$3)*10</f>
        <v>2039.5325845577634</v>
      </c>
      <c r="AE145" s="92">
        <f t="shared" si="195"/>
        <v>1.4669807380241764</v>
      </c>
      <c r="AF145" s="92">
        <f>hosp_count(5,B145,C145,D145,$C$1,G145,1,F145,F145,SIMDRateRatios_hosp,SIMDrateratios,RateRatios!$B$3)*1000</f>
        <v>818671.33248620084</v>
      </c>
      <c r="AG145" s="92">
        <f>hosp_count(5,B145,C145,D145,$C$1,G145+H145,1,F145,F145,SIMDRateRatios_hosp,SIMDrateratios,RateRatios!$B$3)*1000</f>
        <v>818110.6575037326</v>
      </c>
      <c r="AH145" s="92">
        <f t="shared" si="196"/>
        <v>560.67498246824834</v>
      </c>
      <c r="AI145" s="92">
        <f>hosp_count(10,B145,C145,D145,$C$1,G145,1,F145,F145,SIMDRateRatios_hosp,SIMDrateratios,RateRatios!$B$3)*10</f>
        <v>18275.166503579636</v>
      </c>
      <c r="AJ145" s="92">
        <f>hosp_count(10,B145,C145,D145,$C$1,G145+H145,1,F145,F145,SIMDRateRatios_hosp,SIMDrateratios,RateRatios!$B$3)*10</f>
        <v>18263.881329856984</v>
      </c>
      <c r="AK145" s="92">
        <f t="shared" si="197"/>
        <v>11.285173722651962</v>
      </c>
      <c r="AL145" s="92">
        <f>hosp_count(20,B145,C145,D145,$C$1,G145,1,F145,F145,SIMDRateRatios_hosp,SIMDrateratios,RateRatios!$B$3)*10</f>
        <v>35746.654765656291</v>
      </c>
      <c r="AM145" s="92">
        <f>hosp_count(20,B145,C145,D145,$C$1,G145+H145,1,F145,F145,SIMDRateRatios_hosp,SIMDrateratios,RateRatios!$B$3)*10</f>
        <v>35730.881448931766</v>
      </c>
      <c r="AN145" s="92">
        <f t="shared" si="198"/>
        <v>15.773316724524193</v>
      </c>
    </row>
    <row r="146" spans="1:63" x14ac:dyDescent="0.2">
      <c r="A146" s="83" t="s">
        <v>126</v>
      </c>
      <c r="B146" s="71">
        <v>77.5</v>
      </c>
      <c r="C146" s="76" t="s">
        <v>3</v>
      </c>
      <c r="D146" s="76">
        <v>2</v>
      </c>
      <c r="E146" s="84">
        <v>1</v>
      </c>
      <c r="F146" s="73">
        <f>HLOOKUP('III Tool Overview'!$H$6,LookUpData_Pop!$B$1:$AV$269,LookUpData_Pop!BB144,FALSE)/50</f>
        <v>420.76</v>
      </c>
      <c r="G146" s="59">
        <f>'III Tool Overview'!$H$9/110</f>
        <v>0</v>
      </c>
      <c r="H146" s="92">
        <f t="shared" si="190"/>
        <v>420.76</v>
      </c>
      <c r="I146" s="92">
        <f>new_ci(2,B146,C146,D146,$C$1,G146,1,F146,E146*F146,SIMDrateratios,RateRatios!$B$3)*10</f>
        <v>157.4148220400034</v>
      </c>
      <c r="J146" s="92">
        <f>new_ci(2,B146,C146,D146,$C$1,G146+H146,1,H146,H146,SIMDrateratios,RateRatios!$B$3)*10</f>
        <v>157.27188696095016</v>
      </c>
      <c r="K146" s="92">
        <f>new_ci(5,B146,C146,D146,$C$1,G146,1,F146,F146,SIMDrateratios,RateRatios!$B$3)*1000</f>
        <v>65555.606596190017</v>
      </c>
      <c r="L146" s="72">
        <f>new_ci(5,B146,C146,D146,$C$1,H146,1,F146,F146,SIMDrateratios,RateRatios!$B$3)*1000</f>
        <v>65499.921564262979</v>
      </c>
      <c r="M146" s="92">
        <f>new_ci(10,B146,C146,D146,$C$1,G146,1,F146,F146,SIMDrateratios,RateRatios!$B$3)*10</f>
        <v>1544.1950317483158</v>
      </c>
      <c r="N146" s="92">
        <f>new_ci(10,B146,C146,D146,$C$1,G146+H146,1,F146,F146,SIMDrateratios,RateRatios!$B$3)*10</f>
        <v>1543.0675498029395</v>
      </c>
      <c r="O146" s="92">
        <f>new_ci(20,B146,C146,D146,$C$1,G146,1,F146,F146,SIMDrateratios,RateRatios!$B$3)*10</f>
        <v>3200.3188556523019</v>
      </c>
      <c r="P146" s="92">
        <f>new_ci(20,B146,C146,D146,$C$1,G146+H146,1,F146,F146,SIMDrateratios,RateRatios!$B$3)*10</f>
        <v>3198.9851637655274</v>
      </c>
      <c r="Q146" s="92">
        <f>new_yll(2,B146,C146,D146,$C$1,G146,1,F146,F146,SIMDrateratios,RateRatios!$B$3)*10</f>
        <v>3305.7112628400719</v>
      </c>
      <c r="R146" s="92">
        <f>new_yll(2,B146,C146,D146,$C$1,G146+H146,1,F146,F146,SIMDrateratios,RateRatios!$B$3)*10</f>
        <v>3302.7096261799534</v>
      </c>
      <c r="S146" s="92">
        <f t="shared" si="191"/>
        <v>3.0016366601184927</v>
      </c>
      <c r="T146" s="92">
        <f>new_yll(5,B146,C146,D146,$C$1,G146,1,F146,F146,SIMDrateratios,RateRatios!$B$3)*1000</f>
        <v>1276235.6523432746</v>
      </c>
      <c r="U146" s="92">
        <f>new_yll(5,B146,C146,D146,$C$1,G146+H146,1,F146,F146,SIMDrateratios,RateRatios!$B$3)*1000</f>
        <v>1275148.376023693</v>
      </c>
      <c r="V146" s="92">
        <f t="shared" si="192"/>
        <v>1087.2763195815496</v>
      </c>
      <c r="W146" s="92">
        <f>new_yll(10,B146,C146,D146,$C$1,G146,1,F146,F146,SIMDrateratios,RateRatios!$B$3)*10</f>
        <v>26073.390872846387</v>
      </c>
      <c r="X146" s="92">
        <f>new_yll(10,B146,C146,D146,$C$1,G146+H146,1,F146,F146,SIMDrateratios,RateRatios!$B$3)*10</f>
        <v>26053.876325706387</v>
      </c>
      <c r="Y146" s="92">
        <f t="shared" si="193"/>
        <v>19.514547139999195</v>
      </c>
      <c r="Z146" s="92">
        <f>new_yll(20,B146,C146,D146,$C$1,G146,1,F146,F146,SIMDrateratios,RateRatios!$B$3)*10</f>
        <v>38875.459046106327</v>
      </c>
      <c r="AA146" s="92">
        <f>new_yll(20,B146,C146,D146,$C$1,G146+H146,1,F146,F146,SIMDrateratios,RateRatios!$B$3)*10</f>
        <v>38853.168842356215</v>
      </c>
      <c r="AB146" s="92">
        <f t="shared" si="194"/>
        <v>22.290203750111687</v>
      </c>
      <c r="AC146" s="92">
        <f>hosp_count(2,B146,C146,D146,$C$1,G146,1,F146,F146,SIMDRateRatios_hosp,SIMDrateratios,RateRatios!$B$3)*10</f>
        <v>2153.7413607327712</v>
      </c>
      <c r="AD146" s="92">
        <f>hosp_count(2,B146,C146,D146,$C$1,G146+H146,1,F146,F146,SIMDRateRatios_hosp,SIMDrateratios,RateRatios!$B$3)*10</f>
        <v>2152.1915244420361</v>
      </c>
      <c r="AE146" s="92">
        <f t="shared" si="195"/>
        <v>1.5498362907351293</v>
      </c>
      <c r="AF146" s="92">
        <f>hosp_count(5,B146,C146,D146,$C$1,G146,1,F146,F146,SIMDRateRatios_hosp,SIMDrateratios,RateRatios!$B$3)*1000</f>
        <v>844134.69026834401</v>
      </c>
      <c r="AG146" s="92">
        <f>hosp_count(5,B146,C146,D146,$C$1,G146+H146,1,F146,F146,SIMDRateRatios_hosp,SIMDrateratios,RateRatios!$B$3)*1000</f>
        <v>843573.45128114801</v>
      </c>
      <c r="AH146" s="92">
        <f t="shared" si="196"/>
        <v>561.23898719600402</v>
      </c>
      <c r="AI146" s="92">
        <f>hosp_count(10,B146,C146,D146,$C$1,G146,1,F146,F146,SIMDRateRatios_hosp,SIMDrateratios,RateRatios!$B$3)*10</f>
        <v>18010.011256207454</v>
      </c>
      <c r="AJ146" s="92">
        <f>hosp_count(10,B146,C146,D146,$C$1,G146+H146,1,F146,F146,SIMDRateRatios_hosp,SIMDrateratios,RateRatios!$B$3)*10</f>
        <v>17999.933800514347</v>
      </c>
      <c r="AK146" s="92">
        <f t="shared" si="197"/>
        <v>10.077455693106458</v>
      </c>
      <c r="AL146" s="92">
        <f>hosp_count(20,B146,C146,D146,$C$1,G146,1,F146,F146,SIMDRateRatios_hosp,SIMDrateratios,RateRatios!$B$3)*10</f>
        <v>31503.573919616992</v>
      </c>
      <c r="AM146" s="92">
        <f>hosp_count(20,B146,C146,D146,$C$1,G146+H146,1,F146,F146,SIMDRateRatios_hosp,SIMDrateratios,RateRatios!$B$3)*10</f>
        <v>31493.655697380313</v>
      </c>
      <c r="AN146" s="92">
        <f t="shared" si="198"/>
        <v>9.9182222366798669</v>
      </c>
    </row>
    <row r="147" spans="1:63" x14ac:dyDescent="0.2">
      <c r="A147" s="83" t="s">
        <v>127</v>
      </c>
      <c r="B147" s="71">
        <v>82.5</v>
      </c>
      <c r="C147" s="76" t="s">
        <v>3</v>
      </c>
      <c r="D147" s="76">
        <v>2</v>
      </c>
      <c r="E147" s="84">
        <v>1</v>
      </c>
      <c r="F147" s="73">
        <f>HLOOKUP('III Tool Overview'!$H$6,LookUpData_Pop!$B$1:$AV$269,LookUpData_Pop!BB145,FALSE)/50</f>
        <v>301.27999999999997</v>
      </c>
      <c r="G147" s="59">
        <f>'III Tool Overview'!$H$9/110</f>
        <v>0</v>
      </c>
      <c r="H147" s="92">
        <f t="shared" si="190"/>
        <v>301.27999999999997</v>
      </c>
      <c r="I147" s="92">
        <f>new_ci(2,B147,C147,D147,$C$1,G147,1,F147,E147*F147,SIMDrateratios,RateRatios!$B$3)*10</f>
        <v>155.2807946695971</v>
      </c>
      <c r="J147" s="92">
        <f>new_ci(2,B147,C147,D147,$C$1,G147+H147,1,H147,H147,SIMDrateratios,RateRatios!$B$3)*10</f>
        <v>155.14105255430468</v>
      </c>
      <c r="K147" s="92">
        <f>new_ci(5,B147,C147,D147,$C$1,G147,1,F147,F147,SIMDrateratios,RateRatios!$B$3)*1000</f>
        <v>63108.327190315613</v>
      </c>
      <c r="L147" s="72">
        <f>new_ci(5,B147,C147,D147,$C$1,H147,1,F147,F147,SIMDrateratios,RateRatios!$B$3)*1000</f>
        <v>63056.58620643468</v>
      </c>
      <c r="M147" s="92">
        <f>new_ci(10,B147,C147,D147,$C$1,G147,1,F147,F147,SIMDrateratios,RateRatios!$B$3)*10</f>
        <v>1415.598499618394</v>
      </c>
      <c r="N147" s="92">
        <f>new_ci(10,B147,C147,D147,$C$1,G147+H147,1,F147,F147,SIMDrateratios,RateRatios!$B$3)*10</f>
        <v>1414.6615009780171</v>
      </c>
      <c r="O147" s="92">
        <f>new_ci(20,B147,C147,D147,$C$1,G147,1,F147,F147,SIMDrateratios,RateRatios!$B$3)*10</f>
        <v>2598.4988351227635</v>
      </c>
      <c r="P147" s="92">
        <f>new_ci(20,B147,C147,D147,$C$1,G147+H147,1,F147,F147,SIMDrateratios,RateRatios!$B$3)*10</f>
        <v>2597.7385025707827</v>
      </c>
      <c r="Q147" s="92">
        <f>new_yll(2,B147,C147,D147,$C$1,G147,1,F147,F147,SIMDrateratios,RateRatios!$B$3)*10</f>
        <v>2639.7735093831507</v>
      </c>
      <c r="R147" s="92">
        <f>new_yll(2,B147,C147,D147,$C$1,G147+H147,1,F147,F147,SIMDrateratios,RateRatios!$B$3)*10</f>
        <v>2637.39789342318</v>
      </c>
      <c r="S147" s="92">
        <f t="shared" si="191"/>
        <v>2.3756159599706734</v>
      </c>
      <c r="T147" s="92">
        <f>new_yll(5,B147,C147,D147,$C$1,G147,1,F147,F147,SIMDrateratios,RateRatios!$B$3)*1000</f>
        <v>977450.56746336853</v>
      </c>
      <c r="U147" s="92">
        <f>new_yll(5,B147,C147,D147,$C$1,G147+H147,1,F147,F147,SIMDrateratios,RateRatios!$B$3)*1000</f>
        <v>976644.91200163309</v>
      </c>
      <c r="V147" s="92">
        <f t="shared" si="192"/>
        <v>805.65546173544135</v>
      </c>
      <c r="W147" s="92">
        <f>new_yll(10,B147,C147,D147,$C$1,G147,1,F147,F147,SIMDrateratios,RateRatios!$B$3)*10</f>
        <v>18422.63251646965</v>
      </c>
      <c r="X147" s="92">
        <f>new_yll(10,B147,C147,D147,$C$1,G147+H147,1,F147,F147,SIMDrateratios,RateRatios!$B$3)*10</f>
        <v>18409.835612592382</v>
      </c>
      <c r="Y147" s="92">
        <f t="shared" si="193"/>
        <v>12.796903877268051</v>
      </c>
      <c r="Z147" s="92">
        <f>new_yll(20,B147,C147,D147,$C$1,G147,1,F147,F147,SIMDrateratios,RateRatios!$B$3)*10</f>
        <v>23183.193868979288</v>
      </c>
      <c r="AA147" s="92">
        <f>new_yll(20,B147,C147,D147,$C$1,G147+H147,1,F147,F147,SIMDrateratios,RateRatios!$B$3)*10</f>
        <v>23169.976515068429</v>
      </c>
      <c r="AB147" s="92">
        <f t="shared" si="194"/>
        <v>13.217353910858947</v>
      </c>
      <c r="AC147" s="92">
        <f>hosp_count(2,B147,C147,D147,$C$1,G147,1,F147,F147,SIMDRateRatios_hosp,SIMDrateratios,RateRatios!$B$3)*10</f>
        <v>1701.9374738504328</v>
      </c>
      <c r="AD147" s="92">
        <f>hosp_count(2,B147,C147,D147,$C$1,G147+H147,1,F147,F147,SIMDRateRatios_hosp,SIMDrateratios,RateRatios!$B$3)*10</f>
        <v>1700.7145922178713</v>
      </c>
      <c r="AE147" s="92">
        <f t="shared" si="195"/>
        <v>1.2228816325614389</v>
      </c>
      <c r="AF147" s="92">
        <f>hosp_count(5,B147,C147,D147,$C$1,G147,1,F147,F147,SIMDRateRatios_hosp,SIMDrateratios,RateRatios!$B$3)*1000</f>
        <v>652024.1885711517</v>
      </c>
      <c r="AG147" s="92">
        <f>hosp_count(5,B147,C147,D147,$C$1,G147+H147,1,F147,F147,SIMDRateRatios_hosp,SIMDrateratios,RateRatios!$B$3)*1000</f>
        <v>651604.47164997994</v>
      </c>
      <c r="AH147" s="92">
        <f t="shared" si="196"/>
        <v>419.71692117175553</v>
      </c>
      <c r="AI147" s="92">
        <f>hosp_count(10,B147,C147,D147,$C$1,G147,1,F147,F147,SIMDRateRatios_hosp,SIMDrateratios,RateRatios!$B$3)*10</f>
        <v>13323.918441648748</v>
      </c>
      <c r="AJ147" s="92">
        <f>hosp_count(10,B147,C147,D147,$C$1,G147+H147,1,F147,F147,SIMDRateRatios_hosp,SIMDrateratios,RateRatios!$B$3)*10</f>
        <v>13317.197041124509</v>
      </c>
      <c r="AK147" s="92">
        <f t="shared" si="197"/>
        <v>6.721400524238561</v>
      </c>
      <c r="AL147" s="92">
        <f>hosp_count(20,B147,C147,D147,$C$1,G147,1,F147,F147,SIMDRateRatios_hosp,SIMDrateratios,RateRatios!$B$3)*10</f>
        <v>21210.836581281997</v>
      </c>
      <c r="AM147" s="92">
        <f>hosp_count(20,B147,C147,D147,$C$1,G147+H147,1,F147,F147,SIMDRateRatios_hosp,SIMDrateratios,RateRatios!$B$3)*10</f>
        <v>21206.185480710039</v>
      </c>
      <c r="AN147" s="92">
        <f t="shared" si="198"/>
        <v>4.6511005719585228</v>
      </c>
    </row>
    <row r="148" spans="1:63" x14ac:dyDescent="0.2">
      <c r="A148" s="89" t="s">
        <v>128</v>
      </c>
      <c r="B148" s="71">
        <v>87.5</v>
      </c>
      <c r="C148" s="76" t="s">
        <v>3</v>
      </c>
      <c r="D148" s="76">
        <v>2</v>
      </c>
      <c r="E148" s="84">
        <v>1</v>
      </c>
      <c r="F148" s="73">
        <f>HLOOKUP('III Tool Overview'!$H$6,LookUpData_Pop!$B$1:$AV$269,LookUpData_Pop!BB146,FALSE)/50</f>
        <v>178.76</v>
      </c>
      <c r="G148" s="59">
        <f>'III Tool Overview'!$H$9/110</f>
        <v>0</v>
      </c>
      <c r="H148" s="92">
        <f t="shared" si="190"/>
        <v>178.76</v>
      </c>
      <c r="I148" s="92">
        <f>new_ci(2,B148,C148,D148,$C$1,G148,1,F148,E148*F148,SIMDrateratios,RateRatios!$B$3)*10</f>
        <v>148.14654564606013</v>
      </c>
      <c r="J148" s="92">
        <f>new_ci(2,B148,C148,D148,$C$1,G148+H148,1,H148,H148,SIMDrateratios,RateRatios!$B$3)*10</f>
        <v>148.01517010155112</v>
      </c>
      <c r="K148" s="92">
        <f>new_ci(5,B148,C148,D148,$C$1,G148,1,F148,F148,SIMDrateratios,RateRatios!$B$3)*1000</f>
        <v>57034.3276653086</v>
      </c>
      <c r="L148" s="72">
        <f>new_ci(5,B148,C148,D148,$C$1,H148,1,F148,F148,SIMDrateratios,RateRatios!$B$3)*1000</f>
        <v>56990.993816076647</v>
      </c>
      <c r="M148" s="92">
        <f>new_ci(10,B148,C148,D148,$C$1,G148,1,F148,F148,SIMDrateratios,RateRatios!$B$3)*10</f>
        <v>1154.1942426933069</v>
      </c>
      <c r="N148" s="92">
        <f>new_ci(10,B148,C148,D148,$C$1,G148+H148,1,F148,F148,SIMDrateratios,RateRatios!$B$3)*10</f>
        <v>1153.5852490903187</v>
      </c>
      <c r="O148" s="92">
        <f>new_ci(20,B148,C148,D148,$C$1,G148,1,F148,F148,SIMDrateratios,RateRatios!$B$3)*10</f>
        <v>1717.8450270825738</v>
      </c>
      <c r="P148" s="92">
        <f>new_ci(20,B148,C148,D148,$C$1,G148+H148,1,F148,F148,SIMDrateratios,RateRatios!$B$3)*10</f>
        <v>1717.6351397399774</v>
      </c>
      <c r="Q148" s="92">
        <f>new_yll(2,B148,C148,D148,$C$1,G148,1,F148,F148,SIMDrateratios,RateRatios!$B$3)*10</f>
        <v>1629.6120021066613</v>
      </c>
      <c r="R148" s="92">
        <f>new_yll(2,B148,C148,D148,$C$1,G148+H148,1,F148,F148,SIMDrateratios,RateRatios!$B$3)*10</f>
        <v>1628.1668711170621</v>
      </c>
      <c r="S148" s="92">
        <f t="shared" si="191"/>
        <v>1.4451309895991926</v>
      </c>
      <c r="T148" s="92">
        <f>new_yll(5,B148,C148,D148,$C$1,G148,1,F148,F148,SIMDrateratios,RateRatios!$B$3)*1000</f>
        <v>543815.92404084967</v>
      </c>
      <c r="U148" s="92">
        <f>new_yll(5,B148,C148,D148,$C$1,G148+H148,1,F148,F148,SIMDrateratios,RateRatios!$B$3)*1000</f>
        <v>543396.4397512757</v>
      </c>
      <c r="V148" s="92">
        <f t="shared" si="192"/>
        <v>419.48428957397118</v>
      </c>
      <c r="W148" s="92">
        <f>new_yll(10,B148,C148,D148,$C$1,G148,1,F148,F148,SIMDrateratios,RateRatios!$B$3)*10</f>
        <v>8429.7110678661029</v>
      </c>
      <c r="X148" s="92">
        <f>new_yll(10,B148,C148,D148,$C$1,G148+H148,1,F148,F148,SIMDrateratios,RateRatios!$B$3)*10</f>
        <v>8424.4773502704738</v>
      </c>
      <c r="Y148" s="92">
        <f t="shared" si="193"/>
        <v>5.2337175956290594</v>
      </c>
      <c r="Z148" s="92">
        <f>new_yll(20,B148,C148,D148,$C$1,G148,1,F148,F148,SIMDrateratios,RateRatios!$B$3)*10</f>
        <v>7666.9157257293355</v>
      </c>
      <c r="AA148" s="92">
        <f>new_yll(20,B148,C148,D148,$C$1,G148+H148,1,F148,F148,SIMDrateratios,RateRatios!$B$3)*10</f>
        <v>7660.3571834136037</v>
      </c>
      <c r="AB148" s="92">
        <f t="shared" si="194"/>
        <v>6.5585423157317564</v>
      </c>
      <c r="AC148" s="92">
        <f>hosp_count(2,B148,C148,D148,$C$1,G148,1,F148,F148,SIMDRateRatios_hosp,SIMDrateratios,RateRatios!$B$3)*10</f>
        <v>1170.7520811996712</v>
      </c>
      <c r="AD148" s="92">
        <f>hosp_count(2,B148,C148,D148,$C$1,G148+H148,1,F148,F148,SIMDRateRatios_hosp,SIMDrateratios,RateRatios!$B$3)*10</f>
        <v>1169.9089556469046</v>
      </c>
      <c r="AE148" s="92">
        <f t="shared" si="195"/>
        <v>0.8431255527666508</v>
      </c>
      <c r="AF148" s="92">
        <f>hosp_count(5,B148,C148,D148,$C$1,G148,1,F148,F148,SIMDRateRatios_hosp,SIMDrateratios,RateRatios!$B$3)*1000</f>
        <v>426383.96124514856</v>
      </c>
      <c r="AG148" s="92">
        <f>hosp_count(5,B148,C148,D148,$C$1,G148+H148,1,F148,F148,SIMDRateRatios_hosp,SIMDrateratios,RateRatios!$B$3)*1000</f>
        <v>426127.52922889078</v>
      </c>
      <c r="AH148" s="92">
        <f t="shared" si="196"/>
        <v>256.43201625777874</v>
      </c>
      <c r="AI148" s="92">
        <f>hosp_count(10,B148,C148,D148,$C$1,G148,1,F148,F148,SIMDRateRatios_hosp,SIMDrateratios,RateRatios!$B$3)*10</f>
        <v>7958.3114575801383</v>
      </c>
      <c r="AJ148" s="92">
        <f>hosp_count(10,B148,C148,D148,$C$1,G148+H148,1,F148,F148,SIMDRateRatios_hosp,SIMDrateratios,RateRatios!$B$3)*10</f>
        <v>7955.1490946719005</v>
      </c>
      <c r="AK148" s="92">
        <f t="shared" si="197"/>
        <v>3.1623629082378102</v>
      </c>
      <c r="AL148" s="92">
        <f>hosp_count(20,B148,C148,D148,$C$1,G148,1,F148,F148,SIMDRateRatios_hosp,SIMDrateratios,RateRatios!$B$3)*10</f>
        <v>10789.390052603621</v>
      </c>
      <c r="AM148" s="92">
        <f>hosp_count(20,B148,C148,D148,$C$1,G148+H148,1,F148,F148,SIMDRateRatios_hosp,SIMDrateratios,RateRatios!$B$3)*10</f>
        <v>10788.42993181581</v>
      </c>
      <c r="AN148" s="92">
        <f t="shared" si="198"/>
        <v>0.96012078781132004</v>
      </c>
    </row>
    <row r="149" spans="1:63" x14ac:dyDescent="0.2">
      <c r="A149" s="91" t="s">
        <v>129</v>
      </c>
      <c r="B149" s="98">
        <v>95</v>
      </c>
      <c r="C149" s="76" t="s">
        <v>3</v>
      </c>
      <c r="D149" s="76">
        <v>2</v>
      </c>
      <c r="E149" s="84">
        <v>1</v>
      </c>
      <c r="F149" s="73">
        <f>HLOOKUP('III Tool Overview'!$H$6,LookUpData_Pop!$B$1:$AV$269,LookUpData_Pop!BB147,FALSE)/50</f>
        <v>87.3</v>
      </c>
      <c r="G149" s="59">
        <f>'III Tool Overview'!$H$9/110</f>
        <v>0</v>
      </c>
      <c r="H149" s="92">
        <f t="shared" si="190"/>
        <v>87.3</v>
      </c>
      <c r="I149" s="92">
        <f>new_ci(2,B149,C149,D149,$C$1,G149,1,F149,E149*F149,SIMDrateratios,RateRatios!$B$3)*10</f>
        <v>124.23457072943933</v>
      </c>
      <c r="J149" s="92">
        <f>new_ci(2,B149,C149,D149,$C$1,G149+H149,1,H149,H149,SIMDrateratios,RateRatios!$B$3)*10</f>
        <v>124.12860590549175</v>
      </c>
      <c r="K149" s="92">
        <f>new_ci(5,B149,C149,D149,$C$1,G149,1,F149,F149,SIMDrateratios,RateRatios!$B$3)*1000</f>
        <v>43155.267127879459</v>
      </c>
      <c r="L149" s="72">
        <f>new_ci(5,B149,C149,D149,$C$1,H149,1,F149,F149,SIMDrateratios,RateRatios!$B$3)*1000</f>
        <v>43127.510238041978</v>
      </c>
      <c r="M149" s="92">
        <f>new_ci(10,B149,C149,D149,$C$1,G149,1,F149,F149,SIMDrateratios,RateRatios!$B$3)*10</f>
        <v>734.49482019397556</v>
      </c>
      <c r="N149" s="92">
        <f>new_ci(10,B149,C149,D149,$C$1,G149+H149,1,F149,F149,SIMDrateratios,RateRatios!$B$3)*10</f>
        <v>734.25956175513488</v>
      </c>
      <c r="O149" s="92">
        <f>new_ci(20,B149,C149,D149,$C$1,G149,1,F149,F149,SIMDrateratios,RateRatios!$B$3)*10</f>
        <v>870.23719885451396</v>
      </c>
      <c r="P149" s="92">
        <f>new_ci(20,B149,C149,D149,$C$1,G149+H149,1,F149,F149,SIMDrateratios,RateRatios!$B$3)*10</f>
        <v>870.22250104317538</v>
      </c>
      <c r="Q149" s="92">
        <f>new_yll(2,B149,C149,D149,$C$1,G149,1,F149,F149,SIMDrateratios,RateRatios!$B$3)*10</f>
        <v>496.93828291775731</v>
      </c>
      <c r="R149" s="92">
        <f>new_yll(2,B149,C149,D149,$C$1,G149+H149,1,F149,F149,SIMDrateratios,RateRatios!$B$3)*10</f>
        <v>496.51442362196701</v>
      </c>
      <c r="S149" s="92">
        <f t="shared" si="191"/>
        <v>0.4238592957902938</v>
      </c>
      <c r="T149" s="92">
        <f>new_yll(5,B149,C149,D149,$C$1,G149,1,F149,F149,SIMDrateratios,RateRatios!$B$3)*1000</f>
        <v>113360.26692560634</v>
      </c>
      <c r="U149" s="92">
        <f>new_yll(5,B149,C149,D149,$C$1,G149+H149,1,F149,F149,SIMDrateratios,RateRatios!$B$3)*1000</f>
        <v>113279.04333460034</v>
      </c>
      <c r="V149" s="92">
        <f t="shared" si="192"/>
        <v>81.22359100599715</v>
      </c>
      <c r="W149" s="92">
        <f>new_yll(10,B149,C149,D149,$C$1,G149,1,F149,F149,SIMDrateratios,RateRatios!$B$3)*10</f>
        <v>624.43677293307576</v>
      </c>
      <c r="X149" s="92">
        <f>new_yll(10,B149,C149,D149,$C$1,G149+H149,1,F149,F149,SIMDrateratios,RateRatios!$B$3)*10</f>
        <v>623.43104962303767</v>
      </c>
      <c r="Y149" s="92">
        <f t="shared" si="193"/>
        <v>1.0057233100380927</v>
      </c>
      <c r="Z149" s="92">
        <f>new_yll(20,B149,C149,D149,$C$1,G149,1,F149,F149,SIMDrateratios,RateRatios!$B$3)*10</f>
        <v>-375.69830840036701</v>
      </c>
      <c r="AA149" s="92">
        <f>new_yll(20,B149,C149,D149,$C$1,G149+H149,1,F149,F149,SIMDrateratios,RateRatios!$B$3)*10</f>
        <v>-378.56150077302289</v>
      </c>
      <c r="AB149" s="92">
        <f t="shared" si="194"/>
        <v>2.8631923726558739</v>
      </c>
      <c r="AC149" s="92">
        <f>hosp_count(2,B149,C149,D149,$C$1,G149,1,F149,F149,SIMDRateRatios_hosp,SIMDrateratios,RateRatios!$B$3)*10</f>
        <v>679.41272953082444</v>
      </c>
      <c r="AD149" s="92">
        <f>hosp_count(2,B149,C149,D149,$C$1,G149+H149,1,F149,F149,SIMDRateRatios_hosp,SIMDrateratios,RateRatios!$B$3)*10</f>
        <v>678.92578071193975</v>
      </c>
      <c r="AE149" s="92">
        <f t="shared" si="195"/>
        <v>0.48694881888468444</v>
      </c>
      <c r="AF149" s="92">
        <f>hosp_count(5,B149,C149,D149,$C$1,G149,1,F149,F149,SIMDRateRatios_hosp,SIMDrateratios,RateRatios!$B$3)*1000</f>
        <v>224751.77578518438</v>
      </c>
      <c r="AG149" s="92">
        <f>hosp_count(5,B149,C149,D149,$C$1,G149+H149,1,F149,F149,SIMDRateRatios_hosp,SIMDrateratios,RateRatios!$B$3)*1000</f>
        <v>224634.82089616903</v>
      </c>
      <c r="AH149" s="92">
        <f t="shared" si="196"/>
        <v>116.95488901535282</v>
      </c>
      <c r="AI149" s="92">
        <f>hosp_count(10,B149,C149,D149,$C$1,G149,1,F149,F149,SIMDRateRatios_hosp,SIMDrateratios,RateRatios!$B$3)*10</f>
        <v>3603.8930534623423</v>
      </c>
      <c r="AJ149" s="92">
        <f>hosp_count(10,B149,C149,D149,$C$1,G149+H149,1,F149,F149,SIMDRateRatios_hosp,SIMDrateratios,RateRatios!$B$3)*10</f>
        <v>3603.0370188167672</v>
      </c>
      <c r="AK149" s="92">
        <f t="shared" si="197"/>
        <v>0.85603464557516418</v>
      </c>
      <c r="AL149" s="92">
        <f>hosp_count(20,B149,C149,D149,$C$1,G149,1,F149,F149,SIMDRateRatios_hosp,SIMDrateratios,RateRatios!$B$3)*10</f>
        <v>4109.7450164071879</v>
      </c>
      <c r="AM149" s="92">
        <f>hosp_count(20,B149,C149,D149,$C$1,G149+H149,1,F149,F149,SIMDRateRatios_hosp,SIMDrateratios,RateRatios!$B$3)*10</f>
        <v>4109.7164418771445</v>
      </c>
      <c r="AN149" s="92">
        <f t="shared" si="198"/>
        <v>2.8574530043442792E-2</v>
      </c>
    </row>
    <row r="150" spans="1:63" ht="13.5" thickBot="1" x14ac:dyDescent="0.25">
      <c r="A150" s="93" t="s">
        <v>131</v>
      </c>
      <c r="B150" s="90"/>
      <c r="C150" s="94"/>
      <c r="D150" s="94"/>
      <c r="E150" s="95"/>
      <c r="F150" s="96">
        <f>SUM(F130:F149)</f>
        <v>10182.56</v>
      </c>
      <c r="G150" s="96">
        <f t="shared" ref="G150" si="199">SUM(G130:G149)</f>
        <v>0</v>
      </c>
      <c r="H150" s="96">
        <f t="shared" ref="H150" si="200">SUM(H130:H149)</f>
        <v>10182.56</v>
      </c>
      <c r="I150" s="96">
        <f t="shared" ref="I150" si="201">SUM(I130:I149)</f>
        <v>959.2847270614036</v>
      </c>
      <c r="J150" s="96">
        <f t="shared" ref="J150" si="202">SUM(J130:J149)</f>
        <v>958.42089536967001</v>
      </c>
      <c r="K150" s="96">
        <f t="shared" ref="K150" si="203">SUM(K130:K149)</f>
        <v>391422.90830165218</v>
      </c>
      <c r="L150" s="96">
        <f t="shared" ref="L150" si="204">SUM(L130:L149)</f>
        <v>391098.31137097062</v>
      </c>
      <c r="M150" s="96">
        <f t="shared" ref="M150" si="205">SUM(M130:M149)</f>
        <v>9035.1074602371282</v>
      </c>
      <c r="N150" s="96">
        <f>SUM(N130:N149)</f>
        <v>9028.6113564346506</v>
      </c>
      <c r="O150" s="96">
        <f>SUM(O130:O149)</f>
        <v>19697.546554786</v>
      </c>
      <c r="P150" s="96">
        <f>SUM(P130:P149)</f>
        <v>19686.86120915251</v>
      </c>
      <c r="Q150" s="96">
        <f t="shared" ref="Q150" si="206">SUM(Q130:Q149)</f>
        <v>22389.1377403283</v>
      </c>
      <c r="R150" s="96">
        <f t="shared" ref="R150" si="207">SUM(R130:R149)</f>
        <v>22368.721187295225</v>
      </c>
      <c r="S150" s="96">
        <f t="shared" ref="S150" si="208">SUM(S130:S149)</f>
        <v>20.416553033078372</v>
      </c>
      <c r="T150" s="96">
        <f t="shared" ref="T150" si="209">SUM(T130:T149)</f>
        <v>8901000.5575751327</v>
      </c>
      <c r="U150" s="96">
        <f t="shared" ref="U150" si="210">SUM(U130:U149)</f>
        <v>8893191.7902768608</v>
      </c>
      <c r="V150" s="96">
        <f t="shared" ref="V150" si="211">SUM(V130:V149)</f>
        <v>7808.7672982693584</v>
      </c>
      <c r="W150" s="96">
        <f t="shared" ref="W150" si="212">SUM(W130:W149)</f>
        <v>197600.12254150707</v>
      </c>
      <c r="X150" s="96">
        <f t="shared" ref="X150" si="213">SUM(X130:X149)</f>
        <v>197435.6981217693</v>
      </c>
      <c r="Y150" s="96">
        <f t="shared" ref="Y150" si="214">SUM(Y130:Y149)</f>
        <v>164.42441973774771</v>
      </c>
      <c r="Z150" s="96">
        <f t="shared" ref="Z150" si="215">SUM(Z130:Z149)</f>
        <v>403020.16207571269</v>
      </c>
      <c r="AA150" s="96">
        <f t="shared" ref="AA150" si="216">SUM(AA130:AA149)</f>
        <v>402706.33396482334</v>
      </c>
      <c r="AB150" s="96">
        <f t="shared" ref="AB150" si="217">SUM(AB130:AB149)</f>
        <v>313.82811088938126</v>
      </c>
      <c r="AC150" s="96">
        <f t="shared" ref="AC150" si="218">SUM(AC130:AC149)</f>
        <v>25014.833809930518</v>
      </c>
      <c r="AD150" s="96">
        <f t="shared" ref="AD150" si="219">SUM(AD130:AD149)</f>
        <v>24996.84575959928</v>
      </c>
      <c r="AE150" s="96">
        <f t="shared" ref="AE150" si="220">SUM(AE130:AE149)</f>
        <v>17.988050331237162</v>
      </c>
      <c r="AF150" s="96">
        <f t="shared" ref="AF150" si="221">SUM(AF130:AF149)</f>
        <v>10098736.578088852</v>
      </c>
      <c r="AG150" s="96">
        <f t="shared" ref="AG150" si="222">SUM(AG130:AG149)</f>
        <v>10091742.500437872</v>
      </c>
      <c r="AH150" s="96">
        <f t="shared" ref="AH150" si="223">SUM(AH130:AH149)</f>
        <v>6994.0776509778007</v>
      </c>
      <c r="AI150" s="96">
        <f t="shared" ref="AI150" si="224">SUM(AI130:AI149)</f>
        <v>230201.65610986378</v>
      </c>
      <c r="AJ150" s="96">
        <f t="shared" ref="AJ150" si="225">SUM(AJ130:AJ149)</f>
        <v>230051.56880891038</v>
      </c>
      <c r="AK150" s="96">
        <f t="shared" ref="AK150" si="226">SUM(AK130:AK149)</f>
        <v>150.08730095344833</v>
      </c>
      <c r="AL150" s="96">
        <f t="shared" ref="AL150" si="227">SUM(AL130:AL149)</f>
        <v>495385.41589174408</v>
      </c>
      <c r="AM150" s="96">
        <f t="shared" ref="AM150" si="228">SUM(AM130:AM149)</f>
        <v>495095.30853346013</v>
      </c>
      <c r="AN150" s="96">
        <f t="shared" ref="AN150" si="229">SUM(AN130:AN149)</f>
        <v>290.10735828394581</v>
      </c>
      <c r="AO150" s="233"/>
      <c r="AP150" s="233"/>
      <c r="AQ150" s="233"/>
      <c r="AR150" s="233"/>
      <c r="AS150" s="233"/>
      <c r="AT150" s="233"/>
      <c r="AU150" s="233"/>
      <c r="AV150" s="233"/>
      <c r="AW150" s="233"/>
    </row>
    <row r="151" spans="1:63" s="69" customFormat="1" ht="13.5" thickBot="1" x14ac:dyDescent="0.25">
      <c r="A151" s="81" t="s">
        <v>133</v>
      </c>
      <c r="B151" s="82"/>
      <c r="C151" s="82"/>
      <c r="D151" s="82"/>
      <c r="E151" s="82"/>
      <c r="F151" s="82"/>
      <c r="G151" s="82"/>
      <c r="H151" s="82"/>
      <c r="I151" s="20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207"/>
      <c r="AP151" s="207"/>
      <c r="AQ151" s="207"/>
      <c r="AR151" s="207"/>
      <c r="AS151" s="207"/>
      <c r="AT151" s="207"/>
      <c r="AU151" s="207"/>
      <c r="AV151" s="207"/>
      <c r="AW151" s="207"/>
      <c r="AX151" s="207"/>
      <c r="AY151" s="207"/>
      <c r="AZ151" s="207"/>
      <c r="BA151" s="207"/>
      <c r="BB151" s="207"/>
      <c r="BC151" s="207"/>
      <c r="BD151" s="207"/>
      <c r="BE151" s="207"/>
      <c r="BF151" s="207"/>
      <c r="BG151" s="207"/>
      <c r="BH151" s="207"/>
      <c r="BI151" s="207"/>
      <c r="BJ151" s="207"/>
      <c r="BK151" s="207"/>
    </row>
    <row r="152" spans="1:63" x14ac:dyDescent="0.2">
      <c r="A152" s="83" t="s">
        <v>89</v>
      </c>
      <c r="B152" s="71">
        <v>0.5</v>
      </c>
      <c r="C152" s="71" t="s">
        <v>1</v>
      </c>
      <c r="D152" s="76">
        <v>3</v>
      </c>
      <c r="E152" s="84">
        <v>1</v>
      </c>
      <c r="F152" s="73">
        <f>HLOOKUP('III Tool Overview'!$H$6,LookUpData_Pop!$B$1:$AV$269,LookUpData_Pop!BB149,FALSE)/50</f>
        <v>84.38</v>
      </c>
      <c r="G152" s="71">
        <v>0</v>
      </c>
      <c r="H152" s="92">
        <f>F152</f>
        <v>84.38</v>
      </c>
      <c r="I152" s="92">
        <f>new_ci(2,B152,C152,D152,$C$1,G152,1,F152,E152*F152,SIMDrateratios,RateRatios!$B$3)*10</f>
        <v>0.12799531181503598</v>
      </c>
      <c r="J152" s="92">
        <f>new_ci(2,B152,C152,D152,$C$1,G152+H152,1,H152,H152,SIMDrateratios,RateRatios!$B$3)*10</f>
        <v>0.12797537700597916</v>
      </c>
      <c r="K152" s="92">
        <f>new_ci(5,B152,C152,D152,$C$1,G152,1,F152,F152,SIMDrateratios,RateRatios!$B$3)*1000</f>
        <v>55.991243693280225</v>
      </c>
      <c r="L152" s="72">
        <f>new_ci(5,B152,C152,D152,$C$1,H152,1,F152,F152,SIMDrateratios,RateRatios!$B$3)*1000</f>
        <v>55.982525490921525</v>
      </c>
      <c r="M152" s="92">
        <f>new_ci(10,B152,C152,D152,$C$1,G152,1,F152,F152,SIMDrateratios,RateRatios!$B$3)*10</f>
        <v>1.4705827700259821</v>
      </c>
      <c r="N152" s="92">
        <f>new_ci(10,B152,C152,D152,$C$1,G152+H152,1,F152,F152,SIMDrateratios,RateRatios!$B$3)*10</f>
        <v>1.4703539143673316</v>
      </c>
      <c r="O152" s="92">
        <f>new_ci(20,B152,C152,D152,$C$1,G152,1,F152,F152,SIMDrateratios,RateRatios!$B$3)*10</f>
        <v>4.3169723409027165</v>
      </c>
      <c r="P152" s="92">
        <f>new_ci(20,B152,C152,D152,$C$1,G152+H152,1,F152,F152,SIMDrateratios,RateRatios!$B$3)*10</f>
        <v>4.3163016597253749</v>
      </c>
      <c r="Q152" s="92">
        <f>new_yll(2,B152,C152,D152,$C$1,G152,1,F152,F152,SIMDrateratios,RateRatios!$B$3)*10</f>
        <v>12.671535869688562</v>
      </c>
      <c r="R152" s="92">
        <f>new_yll(2,B152,C152,D152,$C$1,G152+H152,1,F152,F152,SIMDrateratios,RateRatios!$B$3)*10</f>
        <v>12.669562323591936</v>
      </c>
      <c r="S152" s="92">
        <f>Q152-R152</f>
        <v>1.973546096625256E-3</v>
      </c>
      <c r="T152" s="92">
        <f>new_yll(5,B152,C152,D152,$C$1,G152,1,F152,F152,SIMDrateratios,RateRatios!$B$3)*1000</f>
        <v>5455.073640013572</v>
      </c>
      <c r="U152" s="92">
        <f>new_yll(5,B152,C152,D152,$C$1,G152+H152,1,F152,F152,SIMDrateratios,RateRatios!$B$3)*1000</f>
        <v>5454.2242476123911</v>
      </c>
      <c r="V152" s="92">
        <f>T152-U152</f>
        <v>0.8493924011809213</v>
      </c>
      <c r="W152" s="92">
        <f>new_yll(10,B152,C152,D152,$C$1,G152,1,F152,F152,SIMDrateratios,RateRatios!$B$3)*10</f>
        <v>139.1372396547325</v>
      </c>
      <c r="X152" s="92">
        <f>new_yll(10,B152,C152,D152,$C$1,G152+H152,1,F152,F152,SIMDrateratios,RateRatios!$B$3)*10</f>
        <v>139.11558648680912</v>
      </c>
      <c r="Y152" s="92">
        <f>W152-X152</f>
        <v>2.1653167923375349E-2</v>
      </c>
      <c r="Z152" s="92">
        <f>new_yll(20,B152,C152,D152,$C$1,G152,1,F152,F152,SIMDrateratios,RateRatios!$B$3)*10</f>
        <v>381.14755552845514</v>
      </c>
      <c r="AA152" s="92">
        <f>new_yll(20,B152,C152,D152,$C$1,G152+H152,1,F152,F152,SIMDrateratios,RateRatios!$B$3)*10</f>
        <v>381.08833553651618</v>
      </c>
      <c r="AB152" s="92">
        <f>Z152-AA152</f>
        <v>5.9219991938959993E-2</v>
      </c>
      <c r="AC152" s="92">
        <f>hosp_count(2,B152,C152,D152,$C$1,G152,1,F152,F152,SIMDRateRatios_hosp,SIMDrateratios,RateRatios!$B$3)*10</f>
        <v>31.55001605523335</v>
      </c>
      <c r="AD152" s="92">
        <f>hosp_count(2,B152,C152,D152,$C$1,G152+H152,1,F152,F152,SIMDRateRatios_hosp,SIMDrateratios,RateRatios!$B$3)*10</f>
        <v>31.546195609631088</v>
      </c>
      <c r="AE152" s="92">
        <f>AC152-AD152</f>
        <v>3.8204456022619127E-3</v>
      </c>
      <c r="AF152" s="92">
        <f>hosp_count(5,B152,C152,D152,$C$1,G152,1,F152,F152,SIMDRateRatios_hosp,SIMDrateratios,RateRatios!$B$3)*1000</f>
        <v>13338.73541093231</v>
      </c>
      <c r="AG152" s="92">
        <f>hosp_count(5,B152,C152,D152,$C$1,G152+H152,1,F152,F152,SIMDRateRatios_hosp,SIMDrateratios,RateRatios!$B$3)*1000</f>
        <v>13337.120707717389</v>
      </c>
      <c r="AH152" s="92">
        <f>AF152-AG152</f>
        <v>1.614703214920155</v>
      </c>
      <c r="AI152" s="92">
        <f>hosp_count(10,B152,C152,D152,$C$1,G152,1,F152,F152,SIMDRateRatios_hosp,SIMDrateratios,RateRatios!$B$3)*10</f>
        <v>329.84685893385938</v>
      </c>
      <c r="AJ152" s="92">
        <f>hosp_count(10,B152,C152,D152,$C$1,G152+H152,1,F152,F152,SIMDRateRatios_hosp,SIMDrateratios,RateRatios!$B$3)*10</f>
        <v>329.80695551129907</v>
      </c>
      <c r="AK152" s="92">
        <f>AI152-AJ152</f>
        <v>3.9903422560314539E-2</v>
      </c>
      <c r="AL152" s="92">
        <f>hosp_count(20,B152,C152,D152,$C$1,G152,1,F152,F152,SIMDRateRatios_hosp,SIMDrateratios,RateRatios!$B$3)*10</f>
        <v>847.67642177985772</v>
      </c>
      <c r="AM152" s="92">
        <f>hosp_count(20,B152,C152,D152,$C$1,G152+H152,1,F152,F152,SIMDRateRatios_hosp,SIMDrateratios,RateRatios!$B$3)*10</f>
        <v>847.57407180342386</v>
      </c>
      <c r="AN152" s="92">
        <f>AL152-AM152</f>
        <v>0.10234997643385668</v>
      </c>
    </row>
    <row r="153" spans="1:63" x14ac:dyDescent="0.2">
      <c r="A153" s="83" t="s">
        <v>91</v>
      </c>
      <c r="B153" s="71">
        <v>2.5</v>
      </c>
      <c r="C153" s="71" t="s">
        <v>1</v>
      </c>
      <c r="D153" s="76">
        <v>3</v>
      </c>
      <c r="E153" s="84">
        <v>1</v>
      </c>
      <c r="F153" s="73">
        <f>HLOOKUP('III Tool Overview'!$H$6,LookUpData_Pop!$B$1:$AV$269,LookUpData_Pop!BB150,FALSE)/50</f>
        <v>305.5</v>
      </c>
      <c r="G153" s="71">
        <v>0</v>
      </c>
      <c r="H153" s="92">
        <f t="shared" ref="H153:H171" si="230">F153</f>
        <v>305.5</v>
      </c>
      <c r="I153" s="92">
        <f>new_ci(2,B153,C153,D153,$C$1,G153,1,F153,E153*F153,SIMDrateratios,RateRatios!$B$3)*10</f>
        <v>0.53560792191504447</v>
      </c>
      <c r="J153" s="92">
        <f>new_ci(2,B153,C153,D153,$C$1,G153+H153,1,H153,H153,SIMDrateratios,RateRatios!$B$3)*10</f>
        <v>0.53552398938341961</v>
      </c>
      <c r="K153" s="92">
        <f>new_ci(5,B153,C153,D153,$C$1,G153,1,F153,F153,SIMDrateratios,RateRatios!$B$3)*1000</f>
        <v>234.29106169606527</v>
      </c>
      <c r="L153" s="72">
        <f>new_ci(5,B153,C153,D153,$C$1,H153,1,F153,F153,SIMDrateratios,RateRatios!$B$3)*1000</f>
        <v>234.2543579374049</v>
      </c>
      <c r="M153" s="92">
        <f>new_ci(10,B153,C153,D153,$C$1,G153,1,F153,F153,SIMDrateratios,RateRatios!$B$3)*10</f>
        <v>6.1530229687867095</v>
      </c>
      <c r="N153" s="92">
        <f>new_ci(10,B153,C153,D153,$C$1,G153+H153,1,F153,F153,SIMDrateratios,RateRatios!$B$3)*10</f>
        <v>6.1520596453222716</v>
      </c>
      <c r="O153" s="92">
        <f>new_ci(20,B153,C153,D153,$C$1,G153,1,F153,F153,SIMDrateratios,RateRatios!$B$3)*10</f>
        <v>18.057762908241475</v>
      </c>
      <c r="P153" s="92">
        <f>new_ci(20,B153,C153,D153,$C$1,G153+H153,1,F153,F153,SIMDrateratios,RateRatios!$B$3)*10</f>
        <v>18.05494129443527</v>
      </c>
      <c r="Q153" s="92">
        <f>new_yll(2,B153,C153,D153,$C$1,G153,1,F153,F153,SIMDrateratios,RateRatios!$B$3)*10</f>
        <v>51.953968425759314</v>
      </c>
      <c r="R153" s="92">
        <f>new_yll(2,B153,C153,D153,$C$1,G153+H153,1,F153,F153,SIMDrateratios,RateRatios!$B$3)*10</f>
        <v>51.945826970191703</v>
      </c>
      <c r="S153" s="92">
        <f t="shared" ref="S153:S171" si="231">Q153-R153</f>
        <v>8.1414555676104783E-3</v>
      </c>
      <c r="T153" s="92">
        <f>new_yll(5,B153,C153,D153,$C$1,G153,1,F153,F153,SIMDrateratios,RateRatios!$B$3)*1000</f>
        <v>22357.762381383607</v>
      </c>
      <c r="U153" s="92">
        <f>new_yll(5,B153,C153,D153,$C$1,G153+H153,1,F153,F153,SIMDrateratios,RateRatios!$B$3)*1000</f>
        <v>22354.25983217702</v>
      </c>
      <c r="V153" s="92">
        <f t="shared" ref="V153:V171" si="232">T153-U153</f>
        <v>3.5025492065869912</v>
      </c>
      <c r="W153" s="92">
        <f>new_yll(10,B153,C153,D153,$C$1,G153,1,F153,F153,SIMDrateratios,RateRatios!$B$3)*10</f>
        <v>569.85529393784657</v>
      </c>
      <c r="X153" s="92">
        <f>new_yll(10,B153,C153,D153,$C$1,G153+H153,1,F153,F153,SIMDrateratios,RateRatios!$B$3)*10</f>
        <v>569.76607539367296</v>
      </c>
      <c r="Y153" s="92">
        <f t="shared" ref="Y153:Y171" si="233">W153-X153</f>
        <v>8.9218544173604641E-2</v>
      </c>
      <c r="Z153" s="92">
        <f>new_yll(20,B153,C153,D153,$C$1,G153,1,F153,F153,SIMDrateratios,RateRatios!$B$3)*10</f>
        <v>1558.2348959889541</v>
      </c>
      <c r="AA153" s="92">
        <f>new_yll(20,B153,C153,D153,$C$1,G153+H153,1,F153,F153,SIMDrateratios,RateRatios!$B$3)*10</f>
        <v>1557.9913887222242</v>
      </c>
      <c r="AB153" s="92">
        <f t="shared" ref="AB153:AB171" si="234">Z153-AA153</f>
        <v>0.24350726672992096</v>
      </c>
      <c r="AC153" s="92">
        <f>hosp_count(2,B153,C153,D153,$C$1,G153,1,F153,F153,SIMDRateRatios_hosp,SIMDrateratios,RateRatios!$B$3)*10</f>
        <v>122.48365849348042</v>
      </c>
      <c r="AD153" s="92">
        <f>hosp_count(2,B153,C153,D153,$C$1,G153+H153,1,F153,F153,SIMDRateRatios_hosp,SIMDrateratios,RateRatios!$B$3)*10</f>
        <v>122.4687352566053</v>
      </c>
      <c r="AE153" s="92">
        <f t="shared" ref="AE153:AE171" si="235">AC153-AD153</f>
        <v>1.4923236875119983E-2</v>
      </c>
      <c r="AF153" s="92">
        <f>hosp_count(5,B153,C153,D153,$C$1,G153,1,F153,F153,SIMDRateRatios_hosp,SIMDrateratios,RateRatios!$B$3)*1000</f>
        <v>51781.747612787665</v>
      </c>
      <c r="AG153" s="92">
        <f>hosp_count(5,B153,C153,D153,$C$1,G153+H153,1,F153,F153,SIMDRateRatios_hosp,SIMDrateratios,RateRatios!$B$3)*1000</f>
        <v>51775.440886949378</v>
      </c>
      <c r="AH153" s="92">
        <f t="shared" ref="AH153:AH171" si="236">AF153-AG153</f>
        <v>6.3067258382870932</v>
      </c>
      <c r="AI153" s="92">
        <f>hosp_count(10,B153,C153,D153,$C$1,G153,1,F153,F153,SIMDRateRatios_hosp,SIMDrateratios,RateRatios!$B$3)*10</f>
        <v>1280.3846793443504</v>
      </c>
      <c r="AJ153" s="92">
        <f>hosp_count(10,B153,C153,D153,$C$1,G153+H153,1,F153,F153,SIMDRateRatios_hosp,SIMDrateratios,RateRatios!$B$3)*10</f>
        <v>1280.2288519598685</v>
      </c>
      <c r="AK153" s="92">
        <f t="shared" ref="AK153:AK171" si="237">AI153-AJ153</f>
        <v>0.15582738448188138</v>
      </c>
      <c r="AL153" s="92">
        <f>hosp_count(20,B153,C153,D153,$C$1,G153,1,F153,F153,SIMDRateRatios_hosp,SIMDrateratios,RateRatios!$B$3)*10</f>
        <v>3289.7026430094143</v>
      </c>
      <c r="AM153" s="92">
        <f>hosp_count(20,B153,C153,D153,$C$1,G153+H153,1,F153,F153,SIMDRateRatios_hosp,SIMDrateratios,RateRatios!$B$3)*10</f>
        <v>3289.3031687549042</v>
      </c>
      <c r="AN153" s="92">
        <f t="shared" ref="AN153:AN171" si="238">AL153-AM153</f>
        <v>0.39947425451009622</v>
      </c>
    </row>
    <row r="154" spans="1:63" x14ac:dyDescent="0.2">
      <c r="A154" s="83" t="s">
        <v>92</v>
      </c>
      <c r="B154" s="71">
        <v>7.5</v>
      </c>
      <c r="C154" s="71" t="s">
        <v>1</v>
      </c>
      <c r="D154" s="76">
        <v>3</v>
      </c>
      <c r="E154" s="84">
        <v>1</v>
      </c>
      <c r="F154" s="73">
        <f>HLOOKUP('III Tool Overview'!$H$6,LookUpData_Pop!$B$1:$AV$269,LookUpData_Pop!BB151,FALSE)/50</f>
        <v>349.32</v>
      </c>
      <c r="G154" s="71">
        <v>0</v>
      </c>
      <c r="H154" s="92">
        <f t="shared" si="230"/>
        <v>349.32</v>
      </c>
      <c r="I154" s="92">
        <f>new_ci(2,B154,C154,D154,$C$1,G154,1,F154,E154*F154,SIMDrateratios,RateRatios!$B$3)*10</f>
        <v>0.94557856725531197</v>
      </c>
      <c r="J154" s="92">
        <f>new_ci(2,B154,C154,D154,$C$1,G154+H154,1,H154,H154,SIMDrateratios,RateRatios!$B$3)*10</f>
        <v>0.94543077488848615</v>
      </c>
      <c r="K154" s="92">
        <f>new_ci(5,B154,C154,D154,$C$1,G154,1,F154,F154,SIMDrateratios,RateRatios!$B$3)*1000</f>
        <v>413.55801373148375</v>
      </c>
      <c r="L154" s="72">
        <f>new_ci(5,B154,C154,D154,$C$1,H154,1,F154,F154,SIMDrateratios,RateRatios!$B$3)*1000</f>
        <v>413.49340482529965</v>
      </c>
      <c r="M154" s="92">
        <f>new_ci(10,B154,C154,D154,$C$1,G154,1,F154,F154,SIMDrateratios,RateRatios!$B$3)*10</f>
        <v>10.857299075141265</v>
      </c>
      <c r="N154" s="92">
        <f>new_ci(10,B154,C154,D154,$C$1,G154+H154,1,F154,F154,SIMDrateratios,RateRatios!$B$3)*10</f>
        <v>10.855604507439558</v>
      </c>
      <c r="O154" s="92">
        <f>new_ci(20,B154,C154,D154,$C$1,G154,1,F154,F154,SIMDrateratios,RateRatios!$B$3)*10</f>
        <v>31.829938544778237</v>
      </c>
      <c r="P154" s="92">
        <f>new_ci(20,B154,C154,D154,$C$1,G154+H154,1,F154,F154,SIMDrateratios,RateRatios!$B$3)*10</f>
        <v>31.824985639182238</v>
      </c>
      <c r="Q154" s="92">
        <f>new_yll(2,B154,C154,D154,$C$1,G154,1,F154,F154,SIMDrateratios,RateRatios!$B$3)*10</f>
        <v>86.047649620233386</v>
      </c>
      <c r="R154" s="92">
        <f>new_yll(2,B154,C154,D154,$C$1,G154+H154,1,F154,F154,SIMDrateratios,RateRatios!$B$3)*10</f>
        <v>86.034200514852245</v>
      </c>
      <c r="S154" s="92">
        <f t="shared" si="231"/>
        <v>1.3449105381141635E-2</v>
      </c>
      <c r="T154" s="92">
        <f>new_yll(5,B154,C154,D154,$C$1,G154,1,F154,F154,SIMDrateratios,RateRatios!$B$3)*1000</f>
        <v>36983.428530768011</v>
      </c>
      <c r="U154" s="92">
        <f>new_yll(5,B154,C154,D154,$C$1,G154+H154,1,F154,F154,SIMDrateratios,RateRatios!$B$3)*1000</f>
        <v>36977.650698737918</v>
      </c>
      <c r="V154" s="92">
        <f t="shared" si="232"/>
        <v>5.7778320300931227</v>
      </c>
      <c r="W154" s="92">
        <f>new_yll(10,B154,C154,D154,$C$1,G154,1,F154,F154,SIMDrateratios,RateRatios!$B$3)*10</f>
        <v>940.40147187048137</v>
      </c>
      <c r="X154" s="92">
        <f>new_yll(10,B154,C154,D154,$C$1,G154+H154,1,F154,F154,SIMDrateratios,RateRatios!$B$3)*10</f>
        <v>940.254693557358</v>
      </c>
      <c r="Y154" s="92">
        <f t="shared" si="233"/>
        <v>0.1467783131233773</v>
      </c>
      <c r="Z154" s="92">
        <f>new_yll(20,B154,C154,D154,$C$1,G154,1,F154,F154,SIMDrateratios,RateRatios!$B$3)*10</f>
        <v>2555.8352911180764</v>
      </c>
      <c r="AA154" s="92">
        <f>new_yll(20,B154,C154,D154,$C$1,G154+H154,1,F154,F154,SIMDrateratios,RateRatios!$B$3)*10</f>
        <v>2555.4375206538803</v>
      </c>
      <c r="AB154" s="92">
        <f t="shared" si="234"/>
        <v>0.39777046419612816</v>
      </c>
      <c r="AC154" s="92">
        <f>hosp_count(2,B154,C154,D154,$C$1,G154,1,F154,F154,SIMDRateRatios_hosp,SIMDrateratios,RateRatios!$B$3)*10</f>
        <v>172.66765952360771</v>
      </c>
      <c r="AD154" s="92">
        <f>hosp_count(2,B154,C154,D154,$C$1,G154+H154,1,F154,F154,SIMDRateRatios_hosp,SIMDrateratios,RateRatios!$B$3)*10</f>
        <v>172.6466755540049</v>
      </c>
      <c r="AE154" s="92">
        <f t="shared" si="235"/>
        <v>2.0983969602809793E-2</v>
      </c>
      <c r="AF154" s="92">
        <f>hosp_count(5,B154,C154,D154,$C$1,G154,1,F154,F154,SIMDRateRatios_hosp,SIMDrateratios,RateRatios!$B$3)*1000</f>
        <v>72986.559212165681</v>
      </c>
      <c r="AG154" s="92">
        <f>hosp_count(5,B154,C154,D154,$C$1,G154+H154,1,F154,F154,SIMDRateRatios_hosp,SIMDrateratios,RateRatios!$B$3)*1000</f>
        <v>72977.694265257145</v>
      </c>
      <c r="AH154" s="92">
        <f t="shared" si="236"/>
        <v>8.864946908535785</v>
      </c>
      <c r="AI154" s="92">
        <f>hosp_count(10,B154,C154,D154,$C$1,G154,1,F154,F154,SIMDRateRatios_hosp,SIMDrateratios,RateRatios!$B$3)*10</f>
        <v>1804.1379678343742</v>
      </c>
      <c r="AJ154" s="92">
        <f>hosp_count(10,B154,C154,D154,$C$1,G154+H154,1,F154,F154,SIMDRateRatios_hosp,SIMDrateratios,RateRatios!$B$3)*10</f>
        <v>1803.9190895118768</v>
      </c>
      <c r="AK154" s="92">
        <f t="shared" si="237"/>
        <v>0.21887832249740313</v>
      </c>
      <c r="AL154" s="92">
        <f>hosp_count(20,B154,C154,D154,$C$1,G154,1,F154,F154,SIMDRateRatios_hosp,SIMDrateratios,RateRatios!$B$3)*10</f>
        <v>4631.0149566470282</v>
      </c>
      <c r="AM154" s="92">
        <f>hosp_count(20,B154,C154,D154,$C$1,G154+H154,1,F154,F154,SIMDRateRatios_hosp,SIMDrateratios,RateRatios!$B$3)*10</f>
        <v>4630.4550585247143</v>
      </c>
      <c r="AN154" s="92">
        <f t="shared" si="238"/>
        <v>0.5598981223138253</v>
      </c>
    </row>
    <row r="155" spans="1:63" x14ac:dyDescent="0.2">
      <c r="A155" s="83" t="s">
        <v>93</v>
      </c>
      <c r="B155" s="71">
        <v>12.5</v>
      </c>
      <c r="C155" s="71" t="s">
        <v>1</v>
      </c>
      <c r="D155" s="76">
        <v>3</v>
      </c>
      <c r="E155" s="84">
        <v>1</v>
      </c>
      <c r="F155" s="73">
        <f>HLOOKUP('III Tool Overview'!$H$6,LookUpData_Pop!$B$1:$AV$269,LookUpData_Pop!BB152,FALSE)/50</f>
        <v>386.64</v>
      </c>
      <c r="G155" s="71">
        <v>0</v>
      </c>
      <c r="H155" s="92">
        <f t="shared" si="230"/>
        <v>386.64</v>
      </c>
      <c r="I155" s="92">
        <f>new_ci(2,B155,C155,D155,$C$1,G155,1,F155,E155*F155,SIMDrateratios,RateRatios!$B$3)*10</f>
        <v>1.3980861742986845</v>
      </c>
      <c r="J155" s="92">
        <f>new_ci(2,B155,C155,D155,$C$1,G155+H155,1,H155,H155,SIMDrateratios,RateRatios!$B$3)*10</f>
        <v>1.3978672616840186</v>
      </c>
      <c r="K155" s="92">
        <f>new_ci(5,B155,C155,D155,$C$1,G155,1,F155,F155,SIMDrateratios,RateRatios!$B$3)*1000</f>
        <v>611.37281583375261</v>
      </c>
      <c r="L155" s="72">
        <f>new_ci(5,B155,C155,D155,$C$1,H155,1,F155,F155,SIMDrateratios,RateRatios!$B$3)*1000</f>
        <v>611.27714537202985</v>
      </c>
      <c r="M155" s="92">
        <f>new_ci(10,B155,C155,D155,$C$1,G155,1,F155,F155,SIMDrateratios,RateRatios!$B$3)*10</f>
        <v>16.045414809634995</v>
      </c>
      <c r="N155" s="92">
        <f>new_ci(10,B155,C155,D155,$C$1,G155+H155,1,F155,F155,SIMDrateratios,RateRatios!$B$3)*10</f>
        <v>16.042907181571309</v>
      </c>
      <c r="O155" s="92">
        <f>new_ci(20,B155,C155,D155,$C$1,G155,1,F155,F155,SIMDrateratios,RateRatios!$B$3)*10</f>
        <v>46.992158327006493</v>
      </c>
      <c r="P155" s="92">
        <f>new_ci(20,B155,C155,D155,$C$1,G155+H155,1,F155,F155,SIMDrateratios,RateRatios!$B$3)*10</f>
        <v>46.984843853003618</v>
      </c>
      <c r="Q155" s="92">
        <f>new_yll(2,B155,C155,D155,$C$1,G155,1,F155,F155,SIMDrateratios,RateRatios!$B$3)*10</f>
        <v>121.63349716398555</v>
      </c>
      <c r="R155" s="92">
        <f>new_yll(2,B155,C155,D155,$C$1,G155+H155,1,F155,F155,SIMDrateratios,RateRatios!$B$3)*10</f>
        <v>121.61445176650963</v>
      </c>
      <c r="S155" s="92">
        <f t="shared" si="231"/>
        <v>1.9045397475920822E-2</v>
      </c>
      <c r="T155" s="92">
        <f>new_yll(5,B155,C155,D155,$C$1,G155,1,F155,F155,SIMDrateratios,RateRatios!$B$3)*1000</f>
        <v>52228.081631172077</v>
      </c>
      <c r="U155" s="92">
        <f>new_yll(5,B155,C155,D155,$C$1,G155+H155,1,F155,F155,SIMDrateratios,RateRatios!$B$3)*1000</f>
        <v>52219.908690807119</v>
      </c>
      <c r="V155" s="92">
        <f t="shared" si="232"/>
        <v>8.1729403649587766</v>
      </c>
      <c r="W155" s="92">
        <f>new_yll(10,B155,C155,D155,$C$1,G155,1,F155,F155,SIMDrateratios,RateRatios!$B$3)*10</f>
        <v>1325.5991008879409</v>
      </c>
      <c r="X155" s="92">
        <f>new_yll(10,B155,C155,D155,$C$1,G155+H155,1,F155,F155,SIMDrateratios,RateRatios!$B$3)*10</f>
        <v>1325.3919244106301</v>
      </c>
      <c r="Y155" s="92">
        <f t="shared" si="233"/>
        <v>0.20717647731089528</v>
      </c>
      <c r="Z155" s="92">
        <f>new_yll(20,B155,C155,D155,$C$1,G155,1,F155,F155,SIMDrateratios,RateRatios!$B$3)*10</f>
        <v>3585.5602543228279</v>
      </c>
      <c r="AA155" s="92">
        <f>new_yll(20,B155,C155,D155,$C$1,G155+H155,1,F155,F155,SIMDrateratios,RateRatios!$B$3)*10</f>
        <v>3585.0020143477414</v>
      </c>
      <c r="AB155" s="92">
        <f t="shared" si="234"/>
        <v>0.55823997508650791</v>
      </c>
      <c r="AC155" s="92">
        <f>hosp_count(2,B155,C155,D155,$C$1,G155,1,F155,F155,SIMDRateRatios_hosp,SIMDrateratios,RateRatios!$B$3)*10</f>
        <v>219.73947194928439</v>
      </c>
      <c r="AD155" s="92">
        <f>hosp_count(2,B155,C155,D155,$C$1,G155+H155,1,F155,F155,SIMDRateRatios_hosp,SIMDrateratios,RateRatios!$B$3)*10</f>
        <v>219.7127180597133</v>
      </c>
      <c r="AE155" s="92">
        <f t="shared" si="235"/>
        <v>2.6753889571097034E-2</v>
      </c>
      <c r="AF155" s="92">
        <f>hosp_count(5,B155,C155,D155,$C$1,G155,1,F155,F155,SIMDRateRatios_hosp,SIMDrateratios,RateRatios!$B$3)*1000</f>
        <v>92870.207745671418</v>
      </c>
      <c r="AG155" s="92">
        <f>hosp_count(5,B155,C155,D155,$C$1,G155+H155,1,F155,F155,SIMDRateRatios_hosp,SIMDrateratios,RateRatios!$B$3)*1000</f>
        <v>92858.909003145003</v>
      </c>
      <c r="AH155" s="92">
        <f t="shared" si="236"/>
        <v>11.298742526414571</v>
      </c>
      <c r="AI155" s="92">
        <f>hosp_count(10,B155,C155,D155,$C$1,G155,1,F155,F155,SIMDRateRatios_hosp,SIMDrateratios,RateRatios!$B$3)*10</f>
        <v>2294.9476816993861</v>
      </c>
      <c r="AJ155" s="92">
        <f>hosp_count(10,B155,C155,D155,$C$1,G155+H155,1,F155,F155,SIMDRateRatios_hosp,SIMDrateratios,RateRatios!$B$3)*10</f>
        <v>2294.6689039428129</v>
      </c>
      <c r="AK155" s="92">
        <f t="shared" si="237"/>
        <v>0.27877775657316306</v>
      </c>
      <c r="AL155" s="92">
        <f>hosp_count(20,B155,C155,D155,$C$1,G155,1,F155,F155,SIMDRateRatios_hosp,SIMDrateratios,RateRatios!$B$3)*10</f>
        <v>5885.575231174791</v>
      </c>
      <c r="AM155" s="92">
        <f>hosp_count(20,B155,C155,D155,$C$1,G155+H155,1,F155,F155,SIMDRateRatios_hosp,SIMDrateratios,RateRatios!$B$3)*10</f>
        <v>5884.863576483931</v>
      </c>
      <c r="AN155" s="92">
        <f t="shared" si="238"/>
        <v>0.7116546908600867</v>
      </c>
    </row>
    <row r="156" spans="1:63" x14ac:dyDescent="0.2">
      <c r="A156" s="83" t="s">
        <v>94</v>
      </c>
      <c r="B156" s="71">
        <v>17.5</v>
      </c>
      <c r="C156" s="71" t="s">
        <v>1</v>
      </c>
      <c r="D156" s="76">
        <v>3</v>
      </c>
      <c r="E156" s="84">
        <v>1</v>
      </c>
      <c r="F156" s="73">
        <f>HLOOKUP('III Tool Overview'!$H$6,LookUpData_Pop!$B$1:$AV$269,LookUpData_Pop!BB153,FALSE)/50</f>
        <v>470.54</v>
      </c>
      <c r="G156" s="59">
        <f>'III Tool Overview'!$H$9/110</f>
        <v>0</v>
      </c>
      <c r="H156" s="92">
        <f t="shared" si="230"/>
        <v>470.54</v>
      </c>
      <c r="I156" s="92">
        <f>new_ci(2,B156,C156,D156,$C$1,G156,1,F156,E156*F156,SIMDrateratios,RateRatios!$B$3)*10</f>
        <v>2.6268791194517682</v>
      </c>
      <c r="J156" s="92">
        <f>new_ci(2,B156,C156,D156,$C$1,G156+H156,1,H156,H156,SIMDrateratios,RateRatios!$B$3)*10</f>
        <v>2.6264678235428738</v>
      </c>
      <c r="K156" s="92">
        <f>new_ci(5,B156,C156,D156,$C$1,G156,1,F156,F156,SIMDrateratios,RateRatios!$B$3)*1000</f>
        <v>1148.3336872366358</v>
      </c>
      <c r="L156" s="72">
        <f>new_ci(5,B156,C156,D156,$C$1,H156,1,F156,F156,SIMDrateratios,RateRatios!$B$3)*1000</f>
        <v>1148.1540596471825</v>
      </c>
      <c r="M156" s="92">
        <f>new_ci(10,B156,C156,D156,$C$1,G156,1,F156,F156,SIMDrateratios,RateRatios!$B$3)*10</f>
        <v>30.116809870639415</v>
      </c>
      <c r="N156" s="92">
        <f>new_ci(10,B156,C156,D156,$C$1,G156+H156,1,F156,F156,SIMDrateratios,RateRatios!$B$3)*10</f>
        <v>30.112108227371795</v>
      </c>
      <c r="O156" s="92">
        <f>new_ci(20,B156,C156,D156,$C$1,G156,1,F156,F156,SIMDrateratios,RateRatios!$B$3)*10</f>
        <v>88.010274017616297</v>
      </c>
      <c r="P156" s="92">
        <f>new_ci(20,B156,C156,D156,$C$1,G156+H156,1,F156,F156,SIMDrateratios,RateRatios!$B$3)*10</f>
        <v>87.996619916843301</v>
      </c>
      <c r="Q156" s="92">
        <f>new_yll(2,B156,C156,D156,$C$1,G156,1,F156,F156,SIMDrateratios,RateRatios!$B$3)*10</f>
        <v>212.77720867559324</v>
      </c>
      <c r="R156" s="92">
        <f>new_yll(2,B156,C156,D156,$C$1,G156+H156,1,F156,F156,SIMDrateratios,RateRatios!$B$3)*10</f>
        <v>212.74389370697278</v>
      </c>
      <c r="S156" s="92">
        <f t="shared" si="231"/>
        <v>3.331496862045924E-2</v>
      </c>
      <c r="T156" s="92">
        <f>new_yll(5,B156,C156,D156,$C$1,G156,1,F156,F156,SIMDrateratios,RateRatios!$B$3)*1000</f>
        <v>91209.639331625673</v>
      </c>
      <c r="U156" s="92">
        <f>new_yll(5,B156,C156,D156,$C$1,G156+H156,1,F156,F156,SIMDrateratios,RateRatios!$B$3)*1000</f>
        <v>91195.371767103468</v>
      </c>
      <c r="V156" s="92">
        <f t="shared" si="232"/>
        <v>14.267564522204339</v>
      </c>
      <c r="W156" s="92">
        <f>new_yll(10,B156,C156,D156,$C$1,G156,1,F156,F156,SIMDrateratios,RateRatios!$B$3)*10</f>
        <v>2307.4628175568587</v>
      </c>
      <c r="X156" s="92">
        <f>new_yll(10,B156,C156,D156,$C$1,G156+H156,1,F156,F156,SIMDrateratios,RateRatios!$B$3)*10</f>
        <v>2307.1025690355764</v>
      </c>
      <c r="Y156" s="92">
        <f t="shared" si="233"/>
        <v>0.36024852128230123</v>
      </c>
      <c r="Z156" s="92">
        <f>new_yll(20,B156,C156,D156,$C$1,G156,1,F156,F156,SIMDrateratios,RateRatios!$B$3)*10</f>
        <v>6188.1202424254789</v>
      </c>
      <c r="AA156" s="92">
        <f>new_yll(20,B156,C156,D156,$C$1,G156+H156,1,F156,F156,SIMDrateratios,RateRatios!$B$3)*10</f>
        <v>6187.159809497376</v>
      </c>
      <c r="AB156" s="92">
        <f t="shared" si="234"/>
        <v>0.96043292810281855</v>
      </c>
      <c r="AC156" s="92">
        <f>hosp_count(2,B156,C156,D156,$C$1,G156,1,F156,F156,SIMDRateRatios_hosp,SIMDrateratios,RateRatios!$B$3)*10</f>
        <v>329.69962865309526</v>
      </c>
      <c r="AD156" s="92">
        <f>hosp_count(2,B156,C156,D156,$C$1,G156+H156,1,F156,F156,SIMDRateRatios_hosp,SIMDrateratios,RateRatios!$B$3)*10</f>
        <v>329.65948494484451</v>
      </c>
      <c r="AE156" s="92">
        <f t="shared" si="235"/>
        <v>4.0143708250752752E-2</v>
      </c>
      <c r="AF156" s="92">
        <f>hosp_count(5,B156,C156,D156,$C$1,G156,1,F156,F156,SIMDRateRatios_hosp,SIMDrateratios,RateRatios!$B$3)*1000</f>
        <v>139299.42287748965</v>
      </c>
      <c r="AG156" s="92">
        <f>hosp_count(5,B156,C156,D156,$C$1,G156+H156,1,F156,F156,SIMDRateRatios_hosp,SIMDrateratios,RateRatios!$B$3)*1000</f>
        <v>139282.48159544868</v>
      </c>
      <c r="AH156" s="92">
        <f t="shared" si="236"/>
        <v>16.941282040963415</v>
      </c>
      <c r="AI156" s="92">
        <f>hosp_count(10,B156,C156,D156,$C$1,G156,1,F156,F156,SIMDRateRatios_hosp,SIMDrateratios,RateRatios!$B$3)*10</f>
        <v>3440.0398118422281</v>
      </c>
      <c r="AJ156" s="92">
        <f>hosp_count(10,B156,C156,D156,$C$1,G156+H156,1,F156,F156,SIMDRateRatios_hosp,SIMDrateratios,RateRatios!$B$3)*10</f>
        <v>3439.6224352089848</v>
      </c>
      <c r="AK156" s="92">
        <f t="shared" si="237"/>
        <v>0.41737663324329333</v>
      </c>
      <c r="AL156" s="92">
        <f>hosp_count(20,B156,C156,D156,$C$1,G156,1,F156,F156,SIMDRateRatios_hosp,SIMDrateratios,RateRatios!$B$3)*10</f>
        <v>8805.1356900481132</v>
      </c>
      <c r="AM156" s="92">
        <f>hosp_count(20,B156,C156,D156,$C$1,G156+H156,1,F156,F156,SIMDRateRatios_hosp,SIMDrateratios,RateRatios!$B$3)*10</f>
        <v>8804.0749665460626</v>
      </c>
      <c r="AN156" s="92">
        <f t="shared" si="238"/>
        <v>1.0607235020506778</v>
      </c>
    </row>
    <row r="157" spans="1:63" x14ac:dyDescent="0.2">
      <c r="A157" s="83" t="s">
        <v>95</v>
      </c>
      <c r="B157" s="71">
        <v>22.5</v>
      </c>
      <c r="C157" s="71" t="s">
        <v>1</v>
      </c>
      <c r="D157" s="76">
        <v>3</v>
      </c>
      <c r="E157" s="84">
        <v>1</v>
      </c>
      <c r="F157" s="73">
        <f>HLOOKUP('III Tool Overview'!$H$6,LookUpData_Pop!$B$1:$AV$269,LookUpData_Pop!BB154,FALSE)/50</f>
        <v>637.66</v>
      </c>
      <c r="G157" s="59">
        <f>'III Tool Overview'!$H$9/110</f>
        <v>0</v>
      </c>
      <c r="H157" s="92">
        <f t="shared" si="230"/>
        <v>637.66</v>
      </c>
      <c r="I157" s="92">
        <f>new_ci(2,B157,C157,D157,$C$1,G157,1,F157,E157*F157,SIMDrateratios,RateRatios!$B$3)*10</f>
        <v>4.7551555127672547</v>
      </c>
      <c r="J157" s="92">
        <f>new_ci(2,B157,C157,D157,$C$1,G157+H157,1,H157,H157,SIMDrateratios,RateRatios!$B$3)*10</f>
        <v>4.7544113885448649</v>
      </c>
      <c r="K157" s="92">
        <f>new_ci(5,B157,C157,D157,$C$1,G157,1,F157,F157,SIMDrateratios,RateRatios!$B$3)*1000</f>
        <v>2078.0468319916631</v>
      </c>
      <c r="L157" s="72">
        <f>new_ci(5,B157,C157,D157,$C$1,H157,1,F157,F157,SIMDrateratios,RateRatios!$B$3)*1000</f>
        <v>2077.7220520995843</v>
      </c>
      <c r="M157" s="92">
        <f>new_ci(10,B157,C157,D157,$C$1,G157,1,F157,F157,SIMDrateratios,RateRatios!$B$3)*10</f>
        <v>54.463628388642952</v>
      </c>
      <c r="N157" s="92">
        <f>new_ci(10,B157,C157,D157,$C$1,G157+H157,1,F157,F157,SIMDrateratios,RateRatios!$B$3)*10</f>
        <v>54.455138821132998</v>
      </c>
      <c r="O157" s="92">
        <f>new_ci(20,B157,C157,D157,$C$1,G157,1,F157,F157,SIMDrateratios,RateRatios!$B$3)*10</f>
        <v>158.82783652456243</v>
      </c>
      <c r="P157" s="92">
        <f>new_ci(20,B157,C157,D157,$C$1,G157+H157,1,F157,F157,SIMDrateratios,RateRatios!$B$3)*10</f>
        <v>158.80328483001853</v>
      </c>
      <c r="Q157" s="92">
        <f>new_yll(2,B157,C157,D157,$C$1,G157,1,F157,F157,SIMDrateratios,RateRatios!$B$3)*10</f>
        <v>366.14697448307857</v>
      </c>
      <c r="R157" s="92">
        <f>new_yll(2,B157,C157,D157,$C$1,G157+H157,1,F157,F157,SIMDrateratios,RateRatios!$B$3)*10</f>
        <v>366.08967691795465</v>
      </c>
      <c r="S157" s="92">
        <f t="shared" si="231"/>
        <v>5.7297565123917593E-2</v>
      </c>
      <c r="T157" s="92">
        <f>new_yll(5,B157,C157,D157,$C$1,G157,1,F157,F157,SIMDrateratios,RateRatios!$B$3)*1000</f>
        <v>156743.07045264108</v>
      </c>
      <c r="U157" s="92">
        <f>new_yll(5,B157,C157,D157,$C$1,G157+H157,1,F157,F157,SIMDrateratios,RateRatios!$B$3)*1000</f>
        <v>156718.5725998104</v>
      </c>
      <c r="V157" s="92">
        <f t="shared" si="232"/>
        <v>24.49785283068195</v>
      </c>
      <c r="W157" s="92">
        <f>new_yll(10,B157,C157,D157,$C$1,G157,1,F157,F157,SIMDrateratios,RateRatios!$B$3)*10</f>
        <v>3955.0772785057161</v>
      </c>
      <c r="X157" s="92">
        <f>new_yll(10,B157,C157,D157,$C$1,G157+H157,1,F157,F157,SIMDrateratios,RateRatios!$B$3)*10</f>
        <v>3954.4607235861731</v>
      </c>
      <c r="Y157" s="92">
        <f t="shared" si="233"/>
        <v>0.61655491954297759</v>
      </c>
      <c r="Z157" s="92">
        <f>new_yll(20,B157,C157,D157,$C$1,G157,1,F157,F157,SIMDrateratios,RateRatios!$B$3)*10</f>
        <v>10533.615086467944</v>
      </c>
      <c r="AA157" s="92">
        <f>new_yll(20,B157,C157,D157,$C$1,G157+H157,1,F157,F157,SIMDrateratios,RateRatios!$B$3)*10</f>
        <v>10531.985842824181</v>
      </c>
      <c r="AB157" s="92">
        <f t="shared" si="234"/>
        <v>1.6292436437634024</v>
      </c>
      <c r="AC157" s="92">
        <f>hosp_count(2,B157,C157,D157,$C$1,G157,1,F157,F157,SIMDRateRatios_hosp,SIMDrateratios,RateRatios!$B$3)*10</f>
        <v>513.7180534637647</v>
      </c>
      <c r="AD157" s="92">
        <f>hosp_count(2,B157,C157,D157,$C$1,G157+H157,1,F157,F157,SIMDRateRatios_hosp,SIMDrateratios,RateRatios!$B$3)*10</f>
        <v>513.65553173141768</v>
      </c>
      <c r="AE157" s="92">
        <f t="shared" si="235"/>
        <v>6.2521732347022407E-2</v>
      </c>
      <c r="AF157" s="92">
        <f>hosp_count(5,B157,C157,D157,$C$1,G157,1,F157,F157,SIMDRateRatios_hosp,SIMDrateratios,RateRatios!$B$3)*1000</f>
        <v>216982.4695939208</v>
      </c>
      <c r="AG157" s="92">
        <f>hosp_count(5,B157,C157,D157,$C$1,G157+H157,1,F157,F157,SIMDRateRatios_hosp,SIMDrateratios,RateRatios!$B$3)*1000</f>
        <v>216956.10263251478</v>
      </c>
      <c r="AH157" s="92">
        <f t="shared" si="236"/>
        <v>26.366961406019982</v>
      </c>
      <c r="AI157" s="92">
        <f>hosp_count(10,B157,C157,D157,$C$1,G157,1,F157,F157,SIMDRateRatios_hosp,SIMDrateratios,RateRatios!$B$3)*10</f>
        <v>5355.1284901606996</v>
      </c>
      <c r="AJ157" s="92">
        <f>hosp_count(10,B157,C157,D157,$C$1,G157+H157,1,F157,F157,SIMDRateRatios_hosp,SIMDrateratios,RateRatios!$B$3)*10</f>
        <v>5354.4798170396016</v>
      </c>
      <c r="AK157" s="92">
        <f t="shared" si="237"/>
        <v>0.64867312109799968</v>
      </c>
      <c r="AL157" s="92">
        <f>hosp_count(20,B157,C157,D157,$C$1,G157,1,F157,F157,SIMDRateRatios_hosp,SIMDrateratios,RateRatios!$B$3)*10</f>
        <v>13681.684635222951</v>
      </c>
      <c r="AM157" s="92">
        <f>hosp_count(20,B157,C157,D157,$C$1,G157+H157,1,F157,F157,SIMDRateRatios_hosp,SIMDrateratios,RateRatios!$B$3)*10</f>
        <v>13680.043090698799</v>
      </c>
      <c r="AN157" s="92">
        <f t="shared" si="238"/>
        <v>1.6415445241527777</v>
      </c>
    </row>
    <row r="158" spans="1:63" x14ac:dyDescent="0.2">
      <c r="A158" s="83" t="s">
        <v>96</v>
      </c>
      <c r="B158" s="71">
        <v>27.5</v>
      </c>
      <c r="C158" s="71" t="s">
        <v>1</v>
      </c>
      <c r="D158" s="76">
        <v>3</v>
      </c>
      <c r="E158" s="84">
        <v>1</v>
      </c>
      <c r="F158" s="73">
        <f>HLOOKUP('III Tool Overview'!$H$6,LookUpData_Pop!$B$1:$AV$269,LookUpData_Pop!BB155,FALSE)/50</f>
        <v>707</v>
      </c>
      <c r="G158" s="59">
        <f>'III Tool Overview'!$H$9/110</f>
        <v>0</v>
      </c>
      <c r="H158" s="92">
        <f t="shared" si="230"/>
        <v>707</v>
      </c>
      <c r="I158" s="92">
        <f>new_ci(2,B158,C158,D158,$C$1,G158,1,F158,E158*F158,SIMDrateratios,RateRatios!$B$3)*10</f>
        <v>8.1389044819652536</v>
      </c>
      <c r="J158" s="92">
        <f>new_ci(2,B158,C158,D158,$C$1,G158+H158,1,H158,H158,SIMDrateratios,RateRatios!$B$3)*10</f>
        <v>8.1376317790626889</v>
      </c>
      <c r="K158" s="92">
        <f>new_ci(5,B158,C158,D158,$C$1,G158,1,F158,F158,SIMDrateratios,RateRatios!$B$3)*1000</f>
        <v>3554.3428644393389</v>
      </c>
      <c r="L158" s="72">
        <f>new_ci(5,B158,C158,D158,$C$1,H158,1,F158,F158,SIMDrateratios,RateRatios!$B$3)*1000</f>
        <v>3553.7881419294922</v>
      </c>
      <c r="M158" s="92">
        <f>new_ci(10,B158,C158,D158,$C$1,G158,1,F158,F158,SIMDrateratios,RateRatios!$B$3)*10</f>
        <v>93.021725857716064</v>
      </c>
      <c r="N158" s="92">
        <f>new_ci(10,B158,C158,D158,$C$1,G158+H158,1,F158,F158,SIMDrateratios,RateRatios!$B$3)*10</f>
        <v>93.00726757088978</v>
      </c>
      <c r="O158" s="92">
        <f>new_ci(20,B158,C158,D158,$C$1,G158,1,F158,F158,SIMDrateratios,RateRatios!$B$3)*10</f>
        <v>270.05491054880309</v>
      </c>
      <c r="P158" s="92">
        <f>new_ci(20,B158,C158,D158,$C$1,G158+H158,1,F158,F158,SIMDrateratios,RateRatios!$B$3)*10</f>
        <v>270.01347432784951</v>
      </c>
      <c r="Q158" s="92">
        <f>new_yll(2,B158,C158,D158,$C$1,G158,1,F158,F158,SIMDrateratios,RateRatios!$B$3)*10</f>
        <v>577.86221821953302</v>
      </c>
      <c r="R158" s="92">
        <f>new_yll(2,B158,C158,D158,$C$1,G158+H158,1,F158,F158,SIMDrateratios,RateRatios!$B$3)*10</f>
        <v>577.77185631345094</v>
      </c>
      <c r="S158" s="92">
        <f t="shared" si="231"/>
        <v>9.0361906082080168E-2</v>
      </c>
      <c r="T158" s="92">
        <f>new_yll(5,B158,C158,D158,$C$1,G158,1,F158,F158,SIMDrateratios,RateRatios!$B$3)*1000</f>
        <v>246773.14803058069</v>
      </c>
      <c r="U158" s="92">
        <f>new_yll(5,B158,C158,D158,$C$1,G158+H158,1,F158,F158,SIMDrateratios,RateRatios!$B$3)*1000</f>
        <v>246734.63353400712</v>
      </c>
      <c r="V158" s="92">
        <f t="shared" si="232"/>
        <v>38.514496573567158</v>
      </c>
      <c r="W158" s="92">
        <f>new_yll(10,B158,C158,D158,$C$1,G158,1,F158,F158,SIMDrateratios,RateRatios!$B$3)*10</f>
        <v>6197.3039649523707</v>
      </c>
      <c r="X158" s="92">
        <f>new_yll(10,B158,C158,D158,$C$1,G158+H158,1,F158,F158,SIMDrateratios,RateRatios!$B$3)*10</f>
        <v>6196.340581885047</v>
      </c>
      <c r="Y158" s="92">
        <f t="shared" si="233"/>
        <v>0.96338306732377532</v>
      </c>
      <c r="Z158" s="92">
        <f>new_yll(20,B158,C158,D158,$C$1,G158,1,F158,F158,SIMDrateratios,RateRatios!$B$3)*10</f>
        <v>16295.597571057519</v>
      </c>
      <c r="AA158" s="92">
        <f>new_yll(20,B158,C158,D158,$C$1,G158+H158,1,F158,F158,SIMDrateratios,RateRatios!$B$3)*10</f>
        <v>16293.094737060008</v>
      </c>
      <c r="AB158" s="92">
        <f t="shared" si="234"/>
        <v>2.5028339975106064</v>
      </c>
      <c r="AC158" s="92">
        <f>hosp_count(2,B158,C158,D158,$C$1,G158,1,F158,F158,SIMDRateRatios_hosp,SIMDrateratios,RateRatios!$B$3)*10</f>
        <v>702.22402324213692</v>
      </c>
      <c r="AD158" s="92">
        <f>hosp_count(2,B158,C158,D158,$C$1,G158+H158,1,F158,F158,SIMDRateRatios_hosp,SIMDrateratios,RateRatios!$B$3)*10</f>
        <v>702.13860505432524</v>
      </c>
      <c r="AE158" s="92">
        <f t="shared" si="235"/>
        <v>8.541818781168331E-2</v>
      </c>
      <c r="AF158" s="92">
        <f>hosp_count(5,B158,C158,D158,$C$1,G158,1,F158,F158,SIMDRateRatios_hosp,SIMDrateratios,RateRatios!$B$3)*1000</f>
        <v>296409.44871903269</v>
      </c>
      <c r="AG158" s="92">
        <f>hosp_count(5,B158,C158,D158,$C$1,G158+H158,1,F158,F158,SIMDRateRatios_hosp,SIMDrateratios,RateRatios!$B$3)*1000</f>
        <v>296373.47950082034</v>
      </c>
      <c r="AH158" s="92">
        <f t="shared" si="236"/>
        <v>35.969218212354463</v>
      </c>
      <c r="AI158" s="92">
        <f>hosp_count(10,B158,C158,D158,$C$1,G158,1,F158,F158,SIMDRateRatios_hosp,SIMDrateratios,RateRatios!$B$3)*10</f>
        <v>7305.6005704518166</v>
      </c>
      <c r="AJ158" s="92">
        <f>hosp_count(10,B158,C158,D158,$C$1,G158+H158,1,F158,F158,SIMDRateRatios_hosp,SIMDrateratios,RateRatios!$B$3)*10</f>
        <v>7304.7183773241031</v>
      </c>
      <c r="AK158" s="92">
        <f t="shared" si="237"/>
        <v>0.88219312771343539</v>
      </c>
      <c r="AL158" s="92">
        <f>hosp_count(20,B158,C158,D158,$C$1,G158,1,F158,F158,SIMDRateRatios_hosp,SIMDrateratios,RateRatios!$B$3)*10</f>
        <v>18590.561911565281</v>
      </c>
      <c r="AM158" s="92">
        <f>hosp_count(20,B158,C158,D158,$C$1,G158+H158,1,F158,F158,SIMDRateRatios_hosp,SIMDrateratios,RateRatios!$B$3)*10</f>
        <v>18588.34987984717</v>
      </c>
      <c r="AN158" s="92">
        <f t="shared" si="238"/>
        <v>2.2120317181106657</v>
      </c>
    </row>
    <row r="159" spans="1:63" x14ac:dyDescent="0.2">
      <c r="A159" s="83" t="s">
        <v>97</v>
      </c>
      <c r="B159" s="71">
        <v>32.5</v>
      </c>
      <c r="C159" s="71" t="s">
        <v>1</v>
      </c>
      <c r="D159" s="76">
        <v>3</v>
      </c>
      <c r="E159" s="84">
        <v>1</v>
      </c>
      <c r="F159" s="73">
        <f>HLOOKUP('III Tool Overview'!$H$6,LookUpData_Pop!$B$1:$AV$269,LookUpData_Pop!BB156,FALSE)/50</f>
        <v>589.70000000000005</v>
      </c>
      <c r="G159" s="59">
        <f>'III Tool Overview'!$H$9/110</f>
        <v>0</v>
      </c>
      <c r="H159" s="92">
        <f t="shared" si="230"/>
        <v>589.70000000000005</v>
      </c>
      <c r="I159" s="92">
        <f>new_ci(2,B159,C159,D159,$C$1,G159,1,F159,E159*F159,SIMDrateratios,RateRatios!$B$3)*10</f>
        <v>9.0670582477039403</v>
      </c>
      <c r="J159" s="92">
        <f>new_ci(2,B159,C159,D159,$C$1,G159+H159,1,H159,H159,SIMDrateratios,RateRatios!$B$3)*10</f>
        <v>9.0656399599538187</v>
      </c>
      <c r="K159" s="92">
        <f>new_ci(5,B159,C159,D159,$C$1,G159,1,F159,F159,SIMDrateratios,RateRatios!$B$3)*1000</f>
        <v>3957.0953458969484</v>
      </c>
      <c r="L159" s="72">
        <f>new_ci(5,B159,C159,D159,$C$1,H159,1,F159,F159,SIMDrateratios,RateRatios!$B$3)*1000</f>
        <v>3956.4779752876066</v>
      </c>
      <c r="M159" s="92">
        <f>new_ci(10,B159,C159,D159,$C$1,G159,1,F159,F159,SIMDrateratios,RateRatios!$B$3)*10</f>
        <v>103.4201798319497</v>
      </c>
      <c r="N159" s="92">
        <f>new_ci(10,B159,C159,D159,$C$1,G159+H159,1,F159,F159,SIMDrateratios,RateRatios!$B$3)*10</f>
        <v>103.40413296575232</v>
      </c>
      <c r="O159" s="92">
        <f>new_ci(20,B159,C159,D159,$C$1,G159,1,F159,F159,SIMDrateratios,RateRatios!$B$3)*10</f>
        <v>298.9629618784553</v>
      </c>
      <c r="P159" s="92">
        <f>new_ci(20,B159,C159,D159,$C$1,G159+H159,1,F159,F159,SIMDrateratios,RateRatios!$B$3)*10</f>
        <v>298.91736820688874</v>
      </c>
      <c r="Q159" s="92">
        <f>new_yll(2,B159,C159,D159,$C$1,G159,1,F159,F159,SIMDrateratios,RateRatios!$B$3)*10</f>
        <v>607.49290259616396</v>
      </c>
      <c r="R159" s="92">
        <f>new_yll(2,B159,C159,D159,$C$1,G159+H159,1,F159,F159,SIMDrateratios,RateRatios!$B$3)*10</f>
        <v>607.39787731690581</v>
      </c>
      <c r="S159" s="92">
        <f t="shared" si="231"/>
        <v>9.5025279258152295E-2</v>
      </c>
      <c r="T159" s="92">
        <f>new_yll(5,B159,C159,D159,$C$1,G159,1,F159,F159,SIMDrateratios,RateRatios!$B$3)*1000</f>
        <v>258909.40776092946</v>
      </c>
      <c r="U159" s="92">
        <f>new_yll(5,B159,C159,D159,$C$1,G159+H159,1,F159,F159,SIMDrateratios,RateRatios!$B$3)*1000</f>
        <v>258869.01242280134</v>
      </c>
      <c r="V159" s="92">
        <f t="shared" si="232"/>
        <v>40.395338128117146</v>
      </c>
      <c r="W159" s="92">
        <f>new_yll(10,B159,C159,D159,$C$1,G159,1,F159,F159,SIMDrateratios,RateRatios!$B$3)*10</f>
        <v>6476.727886700096</v>
      </c>
      <c r="X159" s="92">
        <f>new_yll(10,B159,C159,D159,$C$1,G159+H159,1,F159,F159,SIMDrateratios,RateRatios!$B$3)*10</f>
        <v>6475.722735434897</v>
      </c>
      <c r="Y159" s="92">
        <f t="shared" si="233"/>
        <v>1.0051512651989469</v>
      </c>
      <c r="Z159" s="92">
        <f>new_yll(20,B159,C159,D159,$C$1,G159,1,F159,F159,SIMDrateratios,RateRatios!$B$3)*10</f>
        <v>16850.048617872944</v>
      </c>
      <c r="AA159" s="92">
        <f>new_yll(20,B159,C159,D159,$C$1,G159+H159,1,F159,F159,SIMDrateratios,RateRatios!$B$3)*10</f>
        <v>16847.475184995059</v>
      </c>
      <c r="AB159" s="92">
        <f t="shared" si="234"/>
        <v>2.5734328778853524</v>
      </c>
      <c r="AC159" s="92">
        <f>hosp_count(2,B159,C159,D159,$C$1,G159,1,F159,F159,SIMDRateRatios_hosp,SIMDrateratios,RateRatios!$B$3)*10</f>
        <v>673.44346090395163</v>
      </c>
      <c r="AD159" s="92">
        <f>hosp_count(2,B159,C159,D159,$C$1,G159+H159,1,F159,F159,SIMDRateRatios_hosp,SIMDrateratios,RateRatios!$B$3)*10</f>
        <v>673.36150189563864</v>
      </c>
      <c r="AE159" s="92">
        <f t="shared" si="235"/>
        <v>8.195900831299241E-2</v>
      </c>
      <c r="AF159" s="92">
        <f>hosp_count(5,B159,C159,D159,$C$1,G159,1,F159,F159,SIMDRateRatios_hosp,SIMDrateratios,RateRatios!$B$3)*1000</f>
        <v>284084.39135643502</v>
      </c>
      <c r="AG159" s="92">
        <f>hosp_count(5,B159,C159,D159,$C$1,G159+H159,1,F159,F159,SIMDRateRatios_hosp,SIMDrateratios,RateRatios!$B$3)*1000</f>
        <v>284049.92786812503</v>
      </c>
      <c r="AH159" s="92">
        <f t="shared" si="236"/>
        <v>34.463488309993409</v>
      </c>
      <c r="AI159" s="92">
        <f>hosp_count(10,B159,C159,D159,$C$1,G159,1,F159,F159,SIMDRateRatios_hosp,SIMDrateratios,RateRatios!$B$3)*10</f>
        <v>6992.9048934680759</v>
      </c>
      <c r="AJ159" s="92">
        <f>hosp_count(10,B159,C159,D159,$C$1,G159+H159,1,F159,F159,SIMDRateRatios_hosp,SIMDrateratios,RateRatios!$B$3)*10</f>
        <v>6992.0621008219659</v>
      </c>
      <c r="AK159" s="92">
        <f t="shared" si="237"/>
        <v>0.84279264610995597</v>
      </c>
      <c r="AL159" s="92">
        <f>hosp_count(20,B159,C159,D159,$C$1,G159,1,F159,F159,SIMDRateRatios_hosp,SIMDrateratios,RateRatios!$B$3)*10</f>
        <v>17727.494561119569</v>
      </c>
      <c r="AM159" s="92">
        <f>hosp_count(20,B159,C159,D159,$C$1,G159+H159,1,F159,F159,SIMDRateRatios_hosp,SIMDrateratios,RateRatios!$B$3)*10</f>
        <v>17725.399805250669</v>
      </c>
      <c r="AN159" s="92">
        <f t="shared" si="238"/>
        <v>2.0947558689003927</v>
      </c>
    </row>
    <row r="160" spans="1:63" x14ac:dyDescent="0.2">
      <c r="A160" s="83" t="s">
        <v>98</v>
      </c>
      <c r="B160" s="71">
        <v>37.5</v>
      </c>
      <c r="C160" s="71" t="s">
        <v>1</v>
      </c>
      <c r="D160" s="76">
        <v>3</v>
      </c>
      <c r="E160" s="84">
        <v>1</v>
      </c>
      <c r="F160" s="73">
        <f>HLOOKUP('III Tool Overview'!$H$6,LookUpData_Pop!$B$1:$AV$269,LookUpData_Pop!BB157,FALSE)/50</f>
        <v>564.9</v>
      </c>
      <c r="G160" s="59">
        <f>'III Tool Overview'!$H$9/110</f>
        <v>0</v>
      </c>
      <c r="H160" s="92">
        <f t="shared" si="230"/>
        <v>564.9</v>
      </c>
      <c r="I160" s="92">
        <f>new_ci(2,B160,C160,D160,$C$1,G160,1,F160,E160*F160,SIMDrateratios,RateRatios!$B$3)*10</f>
        <v>13.405537501364453</v>
      </c>
      <c r="J160" s="92">
        <f>new_ci(2,B160,C160,D160,$C$1,G160+H160,1,H160,H160,SIMDrateratios,RateRatios!$B$3)*10</f>
        <v>13.403442152445791</v>
      </c>
      <c r="K160" s="92">
        <f>new_ci(5,B160,C160,D160,$C$1,G160,1,F160,F160,SIMDrateratios,RateRatios!$B$3)*1000</f>
        <v>5842.2721925288934</v>
      </c>
      <c r="L160" s="72">
        <f>new_ci(5,B160,C160,D160,$C$1,H160,1,F160,F160,SIMDrateratios,RateRatios!$B$3)*1000</f>
        <v>5841.3626756002377</v>
      </c>
      <c r="M160" s="92">
        <f>new_ci(10,B160,C160,D160,$C$1,G160,1,F160,F160,SIMDrateratios,RateRatios!$B$3)*10</f>
        <v>152.23777738972166</v>
      </c>
      <c r="N160" s="92">
        <f>new_ci(10,B160,C160,D160,$C$1,G160+H160,1,F160,F160,SIMDrateratios,RateRatios!$B$3)*10</f>
        <v>152.21427751171211</v>
      </c>
      <c r="O160" s="92">
        <f>new_ci(20,B160,C160,D160,$C$1,G160,1,F160,F160,SIMDrateratios,RateRatios!$B$3)*10</f>
        <v>436.05203383630146</v>
      </c>
      <c r="P160" s="92">
        <f>new_ci(20,B160,C160,D160,$C$1,G160+H160,1,F160,F160,SIMDrateratios,RateRatios!$B$3)*10</f>
        <v>435.98649959982322</v>
      </c>
      <c r="Q160" s="92">
        <f>new_yll(2,B160,C160,D160,$C$1,G160,1,F160,F160,SIMDrateratios,RateRatios!$B$3)*10</f>
        <v>817.73778758323158</v>
      </c>
      <c r="R160" s="92">
        <f>new_yll(2,B160,C160,D160,$C$1,G160+H160,1,F160,F160,SIMDrateratios,RateRatios!$B$3)*10</f>
        <v>817.60997129919315</v>
      </c>
      <c r="S160" s="92">
        <f t="shared" si="231"/>
        <v>0.12781628403843115</v>
      </c>
      <c r="T160" s="92">
        <f>new_yll(5,B160,C160,D160,$C$1,G160,1,F160,F160,SIMDrateratios,RateRatios!$B$3)*1000</f>
        <v>347207.97753749992</v>
      </c>
      <c r="U160" s="92">
        <f>new_yll(5,B160,C160,D160,$C$1,G160+H160,1,F160,F160,SIMDrateratios,RateRatios!$B$3)*1000</f>
        <v>347153.92171189643</v>
      </c>
      <c r="V160" s="92">
        <f t="shared" si="232"/>
        <v>54.055825603485573</v>
      </c>
      <c r="W160" s="92">
        <f>new_yll(10,B160,C160,D160,$C$1,G160,1,F160,F160,SIMDrateratios,RateRatios!$B$3)*10</f>
        <v>8621.5973356241575</v>
      </c>
      <c r="X160" s="92">
        <f>new_yll(10,B160,C160,D160,$C$1,G160+H160,1,F160,F160,SIMDrateratios,RateRatios!$B$3)*10</f>
        <v>8620.2660024349789</v>
      </c>
      <c r="Y160" s="92">
        <f t="shared" si="233"/>
        <v>1.331333189178622</v>
      </c>
      <c r="Z160" s="92">
        <f>new_yll(20,B160,C160,D160,$C$1,G160,1,F160,F160,SIMDrateratios,RateRatios!$B$3)*10</f>
        <v>21979.059474572383</v>
      </c>
      <c r="AA160" s="92">
        <f>new_yll(20,B160,C160,D160,$C$1,G160+H160,1,F160,F160,SIMDrateratios,RateRatios!$B$3)*10</f>
        <v>21975.747910742786</v>
      </c>
      <c r="AB160" s="92">
        <f t="shared" si="234"/>
        <v>3.3115638295967074</v>
      </c>
      <c r="AC160" s="92">
        <f>hosp_count(2,B160,C160,D160,$C$1,G160,1,F160,F160,SIMDRateRatios_hosp,SIMDrateratios,RateRatios!$B$3)*10</f>
        <v>795.35717399103874</v>
      </c>
      <c r="AD160" s="92">
        <f>hosp_count(2,B160,C160,D160,$C$1,G160+H160,1,F160,F160,SIMDRateRatios_hosp,SIMDrateratios,RateRatios!$B$3)*10</f>
        <v>795.26041000580904</v>
      </c>
      <c r="AE160" s="92">
        <f t="shared" si="235"/>
        <v>9.6763985229699756E-2</v>
      </c>
      <c r="AF160" s="92">
        <f>hosp_count(5,B160,C160,D160,$C$1,G160,1,F160,F160,SIMDRateRatios_hosp,SIMDrateratios,RateRatios!$B$3)*1000</f>
        <v>335061.29867592431</v>
      </c>
      <c r="AG160" s="92">
        <f>hosp_count(5,B160,C160,D160,$C$1,G160+H160,1,F160,F160,SIMDRateRatios_hosp,SIMDrateratios,RateRatios!$B$3)*1000</f>
        <v>335020.73483716871</v>
      </c>
      <c r="AH160" s="92">
        <f t="shared" si="236"/>
        <v>40.563838755595498</v>
      </c>
      <c r="AI160" s="92">
        <f>hosp_count(10,B160,C160,D160,$C$1,G160,1,F160,F160,SIMDRateRatios_hosp,SIMDrateratios,RateRatios!$B$3)*10</f>
        <v>8225.0507650882737</v>
      </c>
      <c r="AJ160" s="92">
        <f>hosp_count(10,B160,C160,D160,$C$1,G160+H160,1,F160,F160,SIMDRateRatios_hosp,SIMDrateratios,RateRatios!$B$3)*10</f>
        <v>8224.065055010351</v>
      </c>
      <c r="AK160" s="92">
        <f t="shared" si="237"/>
        <v>0.98571007792270393</v>
      </c>
      <c r="AL160" s="92">
        <f>hosp_count(20,B160,C160,D160,$C$1,G160,1,F160,F160,SIMDRateRatios_hosp,SIMDrateratios,RateRatios!$B$3)*10</f>
        <v>20681.532512737838</v>
      </c>
      <c r="AM160" s="92">
        <f>hosp_count(20,B160,C160,D160,$C$1,G160+H160,1,F160,F160,SIMDRateRatios_hosp,SIMDrateratios,RateRatios!$B$3)*10</f>
        <v>20679.128712972382</v>
      </c>
      <c r="AN160" s="92">
        <f t="shared" si="238"/>
        <v>2.4037997654559149</v>
      </c>
    </row>
    <row r="161" spans="1:63" x14ac:dyDescent="0.2">
      <c r="A161" s="83" t="s">
        <v>99</v>
      </c>
      <c r="B161" s="71">
        <v>42.5</v>
      </c>
      <c r="C161" s="71" t="s">
        <v>1</v>
      </c>
      <c r="D161" s="76">
        <v>3</v>
      </c>
      <c r="E161" s="84">
        <v>1</v>
      </c>
      <c r="F161" s="73">
        <f>HLOOKUP('III Tool Overview'!$H$6,LookUpData_Pop!$B$1:$AV$269,LookUpData_Pop!BB158,FALSE)/50</f>
        <v>581.29999999999995</v>
      </c>
      <c r="G161" s="59">
        <f>'III Tool Overview'!$H$9/110</f>
        <v>0</v>
      </c>
      <c r="H161" s="92">
        <f t="shared" si="230"/>
        <v>581.29999999999995</v>
      </c>
      <c r="I161" s="92">
        <f>new_ci(2,B161,C161,D161,$C$1,G161,1,F161,E161*F161,SIMDrateratios,RateRatios!$B$3)*10</f>
        <v>18.420970226100955</v>
      </c>
      <c r="J161" s="92">
        <f>new_ci(2,B161,C161,D161,$C$1,G161+H161,1,H161,H161,SIMDrateratios,RateRatios!$B$3)*10</f>
        <v>18.418094084866134</v>
      </c>
      <c r="K161" s="92">
        <f>new_ci(5,B161,C161,D161,$C$1,G161,1,F161,F161,SIMDrateratios,RateRatios!$B$3)*1000</f>
        <v>8017.2704380554833</v>
      </c>
      <c r="L161" s="72">
        <f>new_ci(5,B161,C161,D161,$C$1,H161,1,F161,F161,SIMDrateratios,RateRatios!$B$3)*1000</f>
        <v>8016.0253651523462</v>
      </c>
      <c r="M161" s="92">
        <f>new_ci(10,B161,C161,D161,$C$1,G161,1,F161,F161,SIMDrateratios,RateRatios!$B$3)*10</f>
        <v>208.32523202626146</v>
      </c>
      <c r="N161" s="92">
        <f>new_ci(10,B161,C161,D161,$C$1,G161+H161,1,F161,F161,SIMDrateratios,RateRatios!$B$3)*10</f>
        <v>208.29324447039741</v>
      </c>
      <c r="O161" s="92">
        <f>new_ci(20,B161,C161,D161,$C$1,G161,1,F161,F161,SIMDrateratios,RateRatios!$B$3)*10</f>
        <v>591.5235066647698</v>
      </c>
      <c r="P161" s="92">
        <f>new_ci(20,B161,C161,D161,$C$1,G161+H161,1,F161,F161,SIMDrateratios,RateRatios!$B$3)*10</f>
        <v>591.43587707665415</v>
      </c>
      <c r="Q161" s="92">
        <f>new_yll(2,B161,C161,D161,$C$1,G161,1,F161,F161,SIMDrateratios,RateRatios!$B$3)*10</f>
        <v>1049.9953028877544</v>
      </c>
      <c r="R161" s="92">
        <f>new_yll(2,B161,C161,D161,$C$1,G161+H161,1,F161,F161,SIMDrateratios,RateRatios!$B$3)*10</f>
        <v>1049.8313628373696</v>
      </c>
      <c r="S161" s="92">
        <f t="shared" si="231"/>
        <v>0.16394005038478099</v>
      </c>
      <c r="T161" s="92">
        <f>new_yll(5,B161,C161,D161,$C$1,G161,1,F161,F161,SIMDrateratios,RateRatios!$B$3)*1000</f>
        <v>444408.42019653367</v>
      </c>
      <c r="U161" s="92">
        <f>new_yll(5,B161,C161,D161,$C$1,G161+H161,1,F161,F161,SIMDrateratios,RateRatios!$B$3)*1000</f>
        <v>444339.39864946366</v>
      </c>
      <c r="V161" s="92">
        <f t="shared" si="232"/>
        <v>69.021547070005909</v>
      </c>
      <c r="W161" s="92">
        <f>new_yll(10,B161,C161,D161,$C$1,G161,1,F161,F161,SIMDrateratios,RateRatios!$B$3)*10</f>
        <v>10966.069368213832</v>
      </c>
      <c r="X161" s="92">
        <f>new_yll(10,B161,C161,D161,$C$1,G161+H161,1,F161,F161,SIMDrateratios,RateRatios!$B$3)*10</f>
        <v>10964.384696765921</v>
      </c>
      <c r="Y161" s="92">
        <f t="shared" si="233"/>
        <v>1.6846714479106595</v>
      </c>
      <c r="Z161" s="92">
        <f>new_yll(20,B161,C161,D161,$C$1,G161,1,F161,F161,SIMDrateratios,RateRatios!$B$3)*10</f>
        <v>27473.7276488606</v>
      </c>
      <c r="AA161" s="92">
        <f>new_yll(20,B161,C161,D161,$C$1,G161+H161,1,F161,F161,SIMDrateratios,RateRatios!$B$3)*10</f>
        <v>27469.642530473735</v>
      </c>
      <c r="AB161" s="92">
        <f t="shared" si="234"/>
        <v>4.0851183868653607</v>
      </c>
      <c r="AC161" s="92">
        <f>hosp_count(2,B161,C161,D161,$C$1,G161,1,F161,F161,SIMDRateRatios_hosp,SIMDrateratios,RateRatios!$B$3)*10</f>
        <v>941.03265562657782</v>
      </c>
      <c r="AD161" s="92">
        <f>hosp_count(2,B161,C161,D161,$C$1,G161+H161,1,F161,F161,SIMDRateRatios_hosp,SIMDrateratios,RateRatios!$B$3)*10</f>
        <v>940.91824794768911</v>
      </c>
      <c r="AE161" s="92">
        <f t="shared" si="235"/>
        <v>0.11440767888871051</v>
      </c>
      <c r="AF161" s="92">
        <f>hosp_count(5,B161,C161,D161,$C$1,G161,1,F161,F161,SIMDRateRatios_hosp,SIMDrateratios,RateRatios!$B$3)*1000</f>
        <v>395922.57817272953</v>
      </c>
      <c r="AG161" s="92">
        <f>hosp_count(5,B161,C161,D161,$C$1,G161+H161,1,F161,F161,SIMDRateRatios_hosp,SIMDrateratios,RateRatios!$B$3)*1000</f>
        <v>395874.75857744023</v>
      </c>
      <c r="AH161" s="92">
        <f t="shared" si="236"/>
        <v>47.819595289300196</v>
      </c>
      <c r="AI161" s="92">
        <f>hosp_count(10,B161,C161,D161,$C$1,G161,1,F161,F161,SIMDRateRatios_hosp,SIMDrateratios,RateRatios!$B$3)*10</f>
        <v>9693.6427819228957</v>
      </c>
      <c r="AJ161" s="92">
        <f>hosp_count(10,B161,C161,D161,$C$1,G161+H161,1,F161,F161,SIMDRateRatios_hosp,SIMDrateratios,RateRatios!$B$3)*10</f>
        <v>9692.4877552801081</v>
      </c>
      <c r="AK161" s="92">
        <f t="shared" si="237"/>
        <v>1.1550266427875613</v>
      </c>
      <c r="AL161" s="92">
        <f>hosp_count(20,B161,C161,D161,$C$1,G161,1,F161,F161,SIMDRateRatios_hosp,SIMDrateratios,RateRatios!$B$3)*10</f>
        <v>24186.533433041404</v>
      </c>
      <c r="AM161" s="92">
        <f>hosp_count(20,B161,C161,D161,$C$1,G161+H161,1,F161,F161,SIMDRateRatios_hosp,SIMDrateratios,RateRatios!$B$3)*10</f>
        <v>24183.767436312479</v>
      </c>
      <c r="AN161" s="92">
        <f t="shared" si="238"/>
        <v>2.7659967289255292</v>
      </c>
    </row>
    <row r="162" spans="1:63" x14ac:dyDescent="0.2">
      <c r="A162" s="83" t="s">
        <v>100</v>
      </c>
      <c r="B162" s="71">
        <v>47.5</v>
      </c>
      <c r="C162" s="71" t="s">
        <v>1</v>
      </c>
      <c r="D162" s="76">
        <v>3</v>
      </c>
      <c r="E162" s="84">
        <v>1</v>
      </c>
      <c r="F162" s="73">
        <f>HLOOKUP('III Tool Overview'!$H$6,LookUpData_Pop!$B$1:$AV$269,LookUpData_Pop!BB159,FALSE)/50</f>
        <v>573.38</v>
      </c>
      <c r="G162" s="59">
        <f>'III Tool Overview'!$H$9/110</f>
        <v>0</v>
      </c>
      <c r="H162" s="92">
        <f t="shared" si="230"/>
        <v>573.38</v>
      </c>
      <c r="I162" s="92">
        <f>new_ci(2,B162,C162,D162,$C$1,G162,1,F162,E162*F162,SIMDrateratios,RateRatios!$B$3)*10</f>
        <v>28.031033589244036</v>
      </c>
      <c r="J162" s="92">
        <f>new_ci(2,B162,C162,D162,$C$1,G162+H162,1,H162,H162,SIMDrateratios,RateRatios!$B$3)*10</f>
        <v>28.02666141022652</v>
      </c>
      <c r="K162" s="92">
        <f>new_ci(5,B162,C162,D162,$C$1,G162,1,F162,F162,SIMDrateratios,RateRatios!$B$3)*1000</f>
        <v>12164.436639947797</v>
      </c>
      <c r="L162" s="72">
        <f>new_ci(5,B162,C162,D162,$C$1,H162,1,F162,F162,SIMDrateratios,RateRatios!$B$3)*1000</f>
        <v>12162.554936146735</v>
      </c>
      <c r="M162" s="92">
        <f>new_ci(10,B162,C162,D162,$C$1,G162,1,F162,F162,SIMDrateratios,RateRatios!$B$3)*10</f>
        <v>314.17024173761394</v>
      </c>
      <c r="N162" s="92">
        <f>new_ci(10,B162,C162,D162,$C$1,G162+H162,1,F162,F162,SIMDrateratios,RateRatios!$B$3)*10</f>
        <v>314.12248921587525</v>
      </c>
      <c r="O162" s="92">
        <f>new_ci(20,B162,C162,D162,$C$1,G162,1,F162,F162,SIMDrateratios,RateRatios!$B$3)*10</f>
        <v>875.55533721160054</v>
      </c>
      <c r="P162" s="92">
        <f>new_ci(20,B162,C162,D162,$C$1,G162+H162,1,F162,F162,SIMDrateratios,RateRatios!$B$3)*10</f>
        <v>875.42946374717883</v>
      </c>
      <c r="Q162" s="92">
        <f>new_yll(2,B162,C162,D162,$C$1,G162,1,F162,F162,SIMDrateratios,RateRatios!$B$3)*10</f>
        <v>1429.5827130514458</v>
      </c>
      <c r="R162" s="92">
        <f>new_yll(2,B162,C162,D162,$C$1,G162+H162,1,F162,F162,SIMDrateratios,RateRatios!$B$3)*10</f>
        <v>1429.3597319215523</v>
      </c>
      <c r="S162" s="92">
        <f t="shared" si="231"/>
        <v>0.22298112989346919</v>
      </c>
      <c r="T162" s="92">
        <f>new_yll(5,B162,C162,D162,$C$1,G162,1,F162,F162,SIMDrateratios,RateRatios!$B$3)*1000</f>
        <v>601333.63821535511</v>
      </c>
      <c r="U162" s="92">
        <f>new_yll(5,B162,C162,D162,$C$1,G162+H162,1,F162,F162,SIMDrateratios,RateRatios!$B$3)*1000</f>
        <v>601240.60583459109</v>
      </c>
      <c r="V162" s="92">
        <f t="shared" si="232"/>
        <v>93.032380764023401</v>
      </c>
      <c r="W162" s="92">
        <f>new_yll(10,B162,C162,D162,$C$1,G162,1,F162,F162,SIMDrateratios,RateRatios!$B$3)*10</f>
        <v>14657.222601045647</v>
      </c>
      <c r="X162" s="92">
        <f>new_yll(10,B162,C162,D162,$C$1,G162+H162,1,F162,F162,SIMDrateratios,RateRatios!$B$3)*10</f>
        <v>14654.992733952957</v>
      </c>
      <c r="Y162" s="92">
        <f t="shared" si="233"/>
        <v>2.229867092690256</v>
      </c>
      <c r="Z162" s="92">
        <f>new_yll(20,B162,C162,D162,$C$1,G162,1,F162,F162,SIMDrateratios,RateRatios!$B$3)*10</f>
        <v>35490.277507319755</v>
      </c>
      <c r="AA162" s="92">
        <f>new_yll(20,B162,C162,D162,$C$1,G162+H162,1,F162,F162,SIMDrateratios,RateRatios!$B$3)*10</f>
        <v>35485.140726128229</v>
      </c>
      <c r="AB162" s="92">
        <f t="shared" si="234"/>
        <v>5.1367811915260972</v>
      </c>
      <c r="AC162" s="92">
        <f>hosp_count(2,B162,C162,D162,$C$1,G162,1,F162,F162,SIMDRateRatios_hosp,SIMDrateratios,RateRatios!$B$3)*10</f>
        <v>1144.372801517824</v>
      </c>
      <c r="AD162" s="92">
        <f>hosp_count(2,B162,C162,D162,$C$1,G162+H162,1,F162,F162,SIMDRateRatios_hosp,SIMDrateratios,RateRatios!$B$3)*10</f>
        <v>1144.2336928217821</v>
      </c>
      <c r="AE162" s="92">
        <f t="shared" si="235"/>
        <v>0.13910869604183063</v>
      </c>
      <c r="AF162" s="92">
        <f>hosp_count(5,B162,C162,D162,$C$1,G162,1,F162,F162,SIMDRateRatios_hosp,SIMDrateratios,RateRatios!$B$3)*1000</f>
        <v>480142.72122780839</v>
      </c>
      <c r="AG162" s="92">
        <f>hosp_count(5,B162,C162,D162,$C$1,G162+H162,1,F162,F162,SIMDRateRatios_hosp,SIMDrateratios,RateRatios!$B$3)*1000</f>
        <v>480084.94517077919</v>
      </c>
      <c r="AH162" s="92">
        <f t="shared" si="236"/>
        <v>57.776057029201183</v>
      </c>
      <c r="AI162" s="92">
        <f>hosp_count(10,B162,C162,D162,$C$1,G162,1,F162,F162,SIMDRateRatios_hosp,SIMDrateratios,RateRatios!$B$3)*10</f>
        <v>11689.450035354195</v>
      </c>
      <c r="AJ162" s="92">
        <f>hosp_count(10,B162,C162,D162,$C$1,G162+H162,1,F162,F162,SIMDRateRatios_hosp,SIMDrateratios,RateRatios!$B$3)*10</f>
        <v>11688.072659644202</v>
      </c>
      <c r="AK162" s="92">
        <f t="shared" si="237"/>
        <v>1.3773757099934301</v>
      </c>
      <c r="AL162" s="92">
        <f>hosp_count(20,B162,C162,D162,$C$1,G162,1,F162,F162,SIMDRateRatios_hosp,SIMDrateratios,RateRatios!$B$3)*10</f>
        <v>28687.395386302738</v>
      </c>
      <c r="AM162" s="92">
        <f>hosp_count(20,B162,C162,D162,$C$1,G162+H162,1,F162,F162,SIMDRateRatios_hosp,SIMDrateratios,RateRatios!$B$3)*10</f>
        <v>28684.224350659679</v>
      </c>
      <c r="AN162" s="92">
        <f t="shared" si="238"/>
        <v>3.1710356430594402</v>
      </c>
    </row>
    <row r="163" spans="1:63" x14ac:dyDescent="0.2">
      <c r="A163" s="83" t="s">
        <v>101</v>
      </c>
      <c r="B163" s="71">
        <v>52.5</v>
      </c>
      <c r="C163" s="71" t="s">
        <v>1</v>
      </c>
      <c r="D163" s="76">
        <v>3</v>
      </c>
      <c r="E163" s="84">
        <v>1</v>
      </c>
      <c r="F163" s="73">
        <f>HLOOKUP('III Tool Overview'!$H$6,LookUpData_Pop!$B$1:$AV$269,LookUpData_Pop!BB160,FALSE)/50</f>
        <v>485.88</v>
      </c>
      <c r="G163" s="59">
        <f>'III Tool Overview'!$H$9/110</f>
        <v>0</v>
      </c>
      <c r="H163" s="92">
        <f t="shared" si="230"/>
        <v>485.88</v>
      </c>
      <c r="I163" s="92">
        <f>new_ci(2,B163,C163,D163,$C$1,G163,1,F163,E163*F163,SIMDrateratios,RateRatios!$B$3)*10</f>
        <v>31.705982655640309</v>
      </c>
      <c r="J163" s="92">
        <f>new_ci(2,B163,C163,D163,$C$1,G163+H163,1,H163,H163,SIMDrateratios,RateRatios!$B$3)*10</f>
        <v>31.701036845192959</v>
      </c>
      <c r="K163" s="92">
        <f>new_ci(5,B163,C163,D163,$C$1,G163,1,F163,F163,SIMDrateratios,RateRatios!$B$3)*1000</f>
        <v>13721.249923772701</v>
      </c>
      <c r="L163" s="72">
        <f>new_ci(5,B163,C163,D163,$C$1,H163,1,F163,F163,SIMDrateratios,RateRatios!$B$3)*1000</f>
        <v>13719.133133924355</v>
      </c>
      <c r="M163" s="92">
        <f>new_ci(10,B163,C163,D163,$C$1,G163,1,F163,F163,SIMDrateratios,RateRatios!$B$3)*10</f>
        <v>352.33774078608883</v>
      </c>
      <c r="N163" s="92">
        <f>new_ci(10,B163,C163,D163,$C$1,G163+H163,1,F163,F163,SIMDrateratios,RateRatios!$B$3)*10</f>
        <v>352.28464855519127</v>
      </c>
      <c r="O163" s="92">
        <f>new_ci(20,B163,C163,D163,$C$1,G163,1,F163,F163,SIMDrateratios,RateRatios!$B$3)*10</f>
        <v>964.82007142724274</v>
      </c>
      <c r="P163" s="92">
        <f>new_ci(20,B163,C163,D163,$C$1,G163+H163,1,F163,F163,SIMDrateratios,RateRatios!$B$3)*10</f>
        <v>964.68516945352508</v>
      </c>
      <c r="Q163" s="92">
        <f>new_yll(2,B163,C163,D163,$C$1,G163,1,F163,F163,SIMDrateratios,RateRatios!$B$3)*10</f>
        <v>1490.1811848150944</v>
      </c>
      <c r="R163" s="92">
        <f>new_yll(2,B163,C163,D163,$C$1,G163+H163,1,F163,F163,SIMDrateratios,RateRatios!$B$3)*10</f>
        <v>1489.9487317240691</v>
      </c>
      <c r="S163" s="92">
        <f t="shared" si="231"/>
        <v>0.23245309102526335</v>
      </c>
      <c r="T163" s="92">
        <f>new_yll(5,B163,C163,D163,$C$1,G163,1,F163,F163,SIMDrateratios,RateRatios!$B$3)*1000</f>
        <v>623438.57053175592</v>
      </c>
      <c r="U163" s="92">
        <f>new_yll(5,B163,C163,D163,$C$1,G163+H163,1,F163,F163,SIMDrateratios,RateRatios!$B$3)*1000</f>
        <v>623342.37290692818</v>
      </c>
      <c r="V163" s="92">
        <f t="shared" si="232"/>
        <v>96.197624827735126</v>
      </c>
      <c r="W163" s="92">
        <f>new_yll(10,B163,C163,D163,$C$1,G163,1,F163,F163,SIMDrateratios,RateRatios!$B$3)*10</f>
        <v>15033.426912101166</v>
      </c>
      <c r="X163" s="92">
        <f>new_yll(10,B163,C163,D163,$C$1,G163+H163,1,F163,F163,SIMDrateratios,RateRatios!$B$3)*10</f>
        <v>15031.158542344518</v>
      </c>
      <c r="Y163" s="92">
        <f t="shared" si="233"/>
        <v>2.2683697566480987</v>
      </c>
      <c r="Z163" s="92">
        <f>new_yll(20,B163,C163,D163,$C$1,G163,1,F163,F163,SIMDrateratios,RateRatios!$B$3)*10</f>
        <v>35331.152529821724</v>
      </c>
      <c r="AA163" s="92">
        <f>new_yll(20,B163,C163,D163,$C$1,G163+H163,1,F163,F163,SIMDrateratios,RateRatios!$B$3)*10</f>
        <v>35326.161538975051</v>
      </c>
      <c r="AB163" s="92">
        <f t="shared" si="234"/>
        <v>4.9909908466725028</v>
      </c>
      <c r="AC163" s="92">
        <f>hosp_count(2,B163,C163,D163,$C$1,G163,1,F163,F163,SIMDRateRatios_hosp,SIMDrateratios,RateRatios!$B$3)*10</f>
        <v>1114.9817359645929</v>
      </c>
      <c r="AD163" s="92">
        <f>hosp_count(2,B163,C163,D163,$C$1,G163+H163,1,F163,F163,SIMDRateRatios_hosp,SIMDrateratios,RateRatios!$B$3)*10</f>
        <v>1114.8460766337184</v>
      </c>
      <c r="AE163" s="92">
        <f t="shared" si="235"/>
        <v>0.13565933087443227</v>
      </c>
      <c r="AF163" s="92">
        <f>hosp_count(5,B163,C163,D163,$C$1,G163,1,F163,F163,SIMDRateRatios_hosp,SIMDrateratios,RateRatios!$B$3)*1000</f>
        <v>466579.53437883989</v>
      </c>
      <c r="AG163" s="92">
        <f>hosp_count(5,B163,C163,D163,$C$1,G163+H163,1,F163,F163,SIMDRateRatios_hosp,SIMDrateratios,RateRatios!$B$3)*1000</f>
        <v>466523.53078935127</v>
      </c>
      <c r="AH163" s="92">
        <f t="shared" si="236"/>
        <v>56.003589488624129</v>
      </c>
      <c r="AI163" s="92">
        <f>hosp_count(10,B163,C163,D163,$C$1,G163,1,F163,F163,SIMDRateRatios_hosp,SIMDrateratios,RateRatios!$B$3)*10</f>
        <v>11298.521361576637</v>
      </c>
      <c r="AJ163" s="92">
        <f>hosp_count(10,B163,C163,D163,$C$1,G163+H163,1,F163,F163,SIMDRateRatios_hosp,SIMDrateratios,RateRatios!$B$3)*10</f>
        <v>11297.202804010434</v>
      </c>
      <c r="AK163" s="92">
        <f t="shared" si="237"/>
        <v>1.3185575662027986</v>
      </c>
      <c r="AL163" s="92">
        <f>hosp_count(20,B163,C163,D163,$C$1,G163,1,F163,F163,SIMDRateRatios_hosp,SIMDrateratios,RateRatios!$B$3)*10</f>
        <v>27299.847085163015</v>
      </c>
      <c r="AM163" s="92">
        <f>hosp_count(20,B163,C163,D163,$C$1,G163+H163,1,F163,F163,SIMDRateRatios_hosp,SIMDrateratios,RateRatios!$B$3)*10</f>
        <v>27296.923726687342</v>
      </c>
      <c r="AN163" s="92">
        <f t="shared" si="238"/>
        <v>2.9233584756730124</v>
      </c>
    </row>
    <row r="164" spans="1:63" x14ac:dyDescent="0.2">
      <c r="A164" s="83" t="s">
        <v>102</v>
      </c>
      <c r="B164" s="71">
        <v>57.5</v>
      </c>
      <c r="C164" s="71" t="s">
        <v>1</v>
      </c>
      <c r="D164" s="76">
        <v>3</v>
      </c>
      <c r="E164" s="84">
        <v>1</v>
      </c>
      <c r="F164" s="73">
        <f>HLOOKUP('III Tool Overview'!$H$6,LookUpData_Pop!$B$1:$AV$269,LookUpData_Pop!BB161,FALSE)/50</f>
        <v>415.94</v>
      </c>
      <c r="G164" s="59">
        <f>'III Tool Overview'!$H$9/110</f>
        <v>0</v>
      </c>
      <c r="H164" s="92">
        <f t="shared" si="230"/>
        <v>415.94</v>
      </c>
      <c r="I164" s="92">
        <f>new_ci(2,B164,C164,D164,$C$1,G164,1,F164,E164*F164,SIMDrateratios,RateRatios!$B$3)*10</f>
        <v>41.834023131157537</v>
      </c>
      <c r="J164" s="92">
        <f>new_ci(2,B164,C164,D164,$C$1,G164+H164,1,H164,H164,SIMDrateratios,RateRatios!$B$3)*10</f>
        <v>41.827509743925482</v>
      </c>
      <c r="K164" s="92">
        <f>new_ci(5,B164,C164,D164,$C$1,G164,1,F164,F164,SIMDrateratios,RateRatios!$B$3)*1000</f>
        <v>17996.61343271955</v>
      </c>
      <c r="L164" s="72">
        <f>new_ci(5,B164,C164,D164,$C$1,H164,1,F164,F164,SIMDrateratios,RateRatios!$B$3)*1000</f>
        <v>17993.859038974264</v>
      </c>
      <c r="M164" s="92">
        <f>new_ci(10,B164,C164,D164,$C$1,G164,1,F164,F164,SIMDrateratios,RateRatios!$B$3)*10</f>
        <v>456.42411600954279</v>
      </c>
      <c r="N164" s="92">
        <f>new_ci(10,B164,C164,D164,$C$1,G164+H164,1,F164,F164,SIMDrateratios,RateRatios!$B$3)*10</f>
        <v>456.35676222362815</v>
      </c>
      <c r="O164" s="92">
        <f>new_ci(20,B164,C164,D164,$C$1,G164,1,F164,F164,SIMDrateratios,RateRatios!$B$3)*10</f>
        <v>1204.1533987083058</v>
      </c>
      <c r="P164" s="92">
        <f>new_ci(20,B164,C164,D164,$C$1,G164+H164,1,F164,F164,SIMDrateratios,RateRatios!$B$3)*10</f>
        <v>1203.9953332720911</v>
      </c>
      <c r="Q164" s="92">
        <f>new_yll(2,B164,C164,D164,$C$1,G164,1,F164,F164,SIMDrateratios,RateRatios!$B$3)*10</f>
        <v>1715.194948377459</v>
      </c>
      <c r="R164" s="92">
        <f>new_yll(2,B164,C164,D164,$C$1,G164+H164,1,F164,F164,SIMDrateratios,RateRatios!$B$3)*10</f>
        <v>1714.9278995009447</v>
      </c>
      <c r="S164" s="92">
        <f t="shared" si="231"/>
        <v>0.26704887651430909</v>
      </c>
      <c r="T164" s="92">
        <f>new_yll(5,B164,C164,D164,$C$1,G164,1,F164,F164,SIMDrateratios,RateRatios!$B$3)*1000</f>
        <v>709801.74452562258</v>
      </c>
      <c r="U164" s="92">
        <f>new_yll(5,B164,C164,D164,$C$1,G164+H164,1,F164,F164,SIMDrateratios,RateRatios!$B$3)*1000</f>
        <v>709693.07004437014</v>
      </c>
      <c r="V164" s="92">
        <f t="shared" si="232"/>
        <v>108.67448125244118</v>
      </c>
      <c r="W164" s="92">
        <f>new_yll(10,B164,C164,D164,$C$1,G164,1,F164,F164,SIMDrateratios,RateRatios!$B$3)*10</f>
        <v>16749.73716519001</v>
      </c>
      <c r="X164" s="92">
        <f>new_yll(10,B164,C164,D164,$C$1,G164+H164,1,F164,F164,SIMDrateratios,RateRatios!$B$3)*10</f>
        <v>16747.259333739439</v>
      </c>
      <c r="Y164" s="92">
        <f t="shared" si="233"/>
        <v>2.4778314505711023</v>
      </c>
      <c r="Z164" s="92">
        <f>new_yll(20,B164,C164,D164,$C$1,G164,1,F164,F164,SIMDrateratios,RateRatios!$B$3)*10</f>
        <v>37091.738880235585</v>
      </c>
      <c r="AA164" s="92">
        <f>new_yll(20,B164,C164,D164,$C$1,G164+H164,1,F164,F164,SIMDrateratios,RateRatios!$B$3)*10</f>
        <v>37086.771673431234</v>
      </c>
      <c r="AB164" s="92">
        <f t="shared" si="234"/>
        <v>4.967206804351008</v>
      </c>
      <c r="AC164" s="92">
        <f>hosp_count(2,B164,C164,D164,$C$1,G164,1,F164,F164,SIMDRateRatios_hosp,SIMDrateratios,RateRatios!$B$3)*10</f>
        <v>1176.7657875961918</v>
      </c>
      <c r="AD164" s="92">
        <f>hosp_count(2,B164,C164,D164,$C$1,G164+H164,1,F164,F164,SIMDRateRatios_hosp,SIMDrateratios,RateRatios!$B$3)*10</f>
        <v>1176.6226257311855</v>
      </c>
      <c r="AE164" s="92">
        <f t="shared" si="235"/>
        <v>0.14316186500627737</v>
      </c>
      <c r="AF164" s="92">
        <f>hosp_count(5,B164,C164,D164,$C$1,G164,1,F164,F164,SIMDRateRatios_hosp,SIMDrateratios,RateRatios!$B$3)*1000</f>
        <v>489639.478374823</v>
      </c>
      <c r="AG164" s="92">
        <f>hosp_count(5,B164,C164,D164,$C$1,G164+H164,1,F164,F164,SIMDRateRatios_hosp,SIMDrateratios,RateRatios!$B$3)*1000</f>
        <v>489581.14572639216</v>
      </c>
      <c r="AH164" s="92">
        <f t="shared" si="236"/>
        <v>58.332648430834524</v>
      </c>
      <c r="AI164" s="92">
        <f>hosp_count(10,B164,C164,D164,$C$1,G164,1,F164,F164,SIMDRateRatios_hosp,SIMDrateratios,RateRatios!$B$3)*10</f>
        <v>11721.177918381942</v>
      </c>
      <c r="AJ164" s="92">
        <f>hosp_count(10,B164,C164,D164,$C$1,G164+H164,1,F164,F164,SIMDRateRatios_hosp,SIMDrateratios,RateRatios!$B$3)*10</f>
        <v>11719.841175401041</v>
      </c>
      <c r="AK164" s="92">
        <f t="shared" si="237"/>
        <v>1.3367429809004534</v>
      </c>
      <c r="AL164" s="92">
        <f>hosp_count(20,B164,C164,D164,$C$1,G164,1,F164,F164,SIMDRateRatios_hosp,SIMDrateratios,RateRatios!$B$3)*10</f>
        <v>27403.355004409219</v>
      </c>
      <c r="AM164" s="92">
        <f>hosp_count(20,B164,C164,D164,$C$1,G164+H164,1,F164,F164,SIMDRateRatios_hosp,SIMDrateratios,RateRatios!$B$3)*10</f>
        <v>27400.624597352838</v>
      </c>
      <c r="AN164" s="92">
        <f t="shared" si="238"/>
        <v>2.7304070563804999</v>
      </c>
    </row>
    <row r="165" spans="1:63" x14ac:dyDescent="0.2">
      <c r="A165" s="83" t="s">
        <v>103</v>
      </c>
      <c r="B165" s="71">
        <v>62.5</v>
      </c>
      <c r="C165" s="71" t="s">
        <v>1</v>
      </c>
      <c r="D165" s="76">
        <v>3</v>
      </c>
      <c r="E165" s="84">
        <v>1</v>
      </c>
      <c r="F165" s="73">
        <f>HLOOKUP('III Tool Overview'!$H$6,LookUpData_Pop!$B$1:$AV$269,LookUpData_Pop!BB162,FALSE)/50</f>
        <v>376.78</v>
      </c>
      <c r="G165" s="59">
        <f>'III Tool Overview'!$H$9/110</f>
        <v>0</v>
      </c>
      <c r="H165" s="92">
        <f t="shared" si="230"/>
        <v>376.78</v>
      </c>
      <c r="I165" s="92">
        <f>new_ci(2,B165,C165,D165,$C$1,G165,1,F165,E165*F165,SIMDrateratios,RateRatios!$B$3)*10</f>
        <v>50.538652801677316</v>
      </c>
      <c r="J165" s="92">
        <f>new_ci(2,B165,C165,D165,$C$1,G165+H165,1,H165,H165,SIMDrateratios,RateRatios!$B$3)*10</f>
        <v>50.530794057630558</v>
      </c>
      <c r="K165" s="92">
        <f>new_ci(5,B165,C165,D165,$C$1,G165,1,F165,F165,SIMDrateratios,RateRatios!$B$3)*1000</f>
        <v>21618.336491689573</v>
      </c>
      <c r="L165" s="72">
        <f>new_ci(5,B165,C165,D165,$C$1,H165,1,F165,F165,SIMDrateratios,RateRatios!$B$3)*1000</f>
        <v>21615.051041255643</v>
      </c>
      <c r="M165" s="92">
        <f>new_ci(10,B165,C165,D165,$C$1,G165,1,F165,F165,SIMDrateratios,RateRatios!$B$3)*10</f>
        <v>541.89138495636905</v>
      </c>
      <c r="N165" s="92">
        <f>new_ci(10,B165,C165,D165,$C$1,G165+H165,1,F165,F165,SIMDrateratios,RateRatios!$B$3)*10</f>
        <v>541.81296472546728</v>
      </c>
      <c r="O165" s="92">
        <f>new_ci(20,B165,C165,D165,$C$1,G165,1,F165,F165,SIMDrateratios,RateRatios!$B$3)*10</f>
        <v>1381.1350244655614</v>
      </c>
      <c r="P165" s="92">
        <f>new_ci(20,B165,C165,D165,$C$1,G165+H165,1,F165,F165,SIMDrateratios,RateRatios!$B$3)*10</f>
        <v>1380.9644153822503</v>
      </c>
      <c r="Q165" s="92">
        <f>new_yll(2,B165,C165,D165,$C$1,G165,1,F165,F165,SIMDrateratios,RateRatios!$B$3)*10</f>
        <v>1869.9301536620605</v>
      </c>
      <c r="R165" s="92">
        <f>new_yll(2,B165,C165,D165,$C$1,G165+H165,1,F165,F165,SIMDrateratios,RateRatios!$B$3)*10</f>
        <v>1869.6393801323304</v>
      </c>
      <c r="S165" s="92">
        <f t="shared" si="231"/>
        <v>0.29077352973013149</v>
      </c>
      <c r="T165" s="92">
        <f>new_yll(5,B165,C165,D165,$C$1,G165,1,F165,F165,SIMDrateratios,RateRatios!$B$3)*1000</f>
        <v>766272.4267899039</v>
      </c>
      <c r="U165" s="92">
        <f>new_yll(5,B165,C165,D165,$C$1,G165+H165,1,F165,F165,SIMDrateratios,RateRatios!$B$3)*1000</f>
        <v>766155.91003090434</v>
      </c>
      <c r="V165" s="92">
        <f t="shared" si="232"/>
        <v>116.51675899955444</v>
      </c>
      <c r="W165" s="92">
        <f>new_yll(10,B165,C165,D165,$C$1,G165,1,F165,F165,SIMDrateratios,RateRatios!$B$3)*10</f>
        <v>17734.175370162604</v>
      </c>
      <c r="X165" s="92">
        <f>new_yll(10,B165,C165,D165,$C$1,G165+H165,1,F165,F165,SIMDrateratios,RateRatios!$B$3)*10</f>
        <v>17731.599275482033</v>
      </c>
      <c r="Y165" s="92">
        <f t="shared" si="233"/>
        <v>2.5760946805712592</v>
      </c>
      <c r="Z165" s="92">
        <f>new_yll(20,B165,C165,D165,$C$1,G165,1,F165,F165,SIMDrateratios,RateRatios!$B$3)*10</f>
        <v>37260.797412641856</v>
      </c>
      <c r="AA165" s="92">
        <f>new_yll(20,B165,C165,D165,$C$1,G165+H165,1,F165,F165,SIMDrateratios,RateRatios!$B$3)*10</f>
        <v>37256.044037212348</v>
      </c>
      <c r="AB165" s="92">
        <f t="shared" si="234"/>
        <v>4.7533754295072868</v>
      </c>
      <c r="AC165" s="92">
        <f>hosp_count(2,B165,C165,D165,$C$1,G165,1,F165,F165,SIMDRateRatios_hosp,SIMDrateratios,RateRatios!$B$3)*10</f>
        <v>1225.6343707416872</v>
      </c>
      <c r="AD165" s="92">
        <f>hosp_count(2,B165,C165,D165,$C$1,G165+H165,1,F165,F165,SIMDRateRatios_hosp,SIMDrateratios,RateRatios!$B$3)*10</f>
        <v>1225.4851981240654</v>
      </c>
      <c r="AE165" s="92">
        <f t="shared" si="235"/>
        <v>0.14917261762184353</v>
      </c>
      <c r="AF165" s="92">
        <f>hosp_count(5,B165,C165,D165,$C$1,G165,1,F165,F165,SIMDRateRatios_hosp,SIMDrateratios,RateRatios!$B$3)*1000</f>
        <v>507222.39842983044</v>
      </c>
      <c r="AG165" s="92">
        <f>hosp_count(5,B165,C165,D165,$C$1,G165+H165,1,F165,F165,SIMDRateRatios_hosp,SIMDrateratios,RateRatios!$B$3)*1000</f>
        <v>507162.36944227002</v>
      </c>
      <c r="AH165" s="92">
        <f t="shared" si="236"/>
        <v>60.028987560421228</v>
      </c>
      <c r="AI165" s="92">
        <f>hosp_count(10,B165,C165,D165,$C$1,G165,1,F165,F165,SIMDRateRatios_hosp,SIMDrateratios,RateRatios!$B$3)*10</f>
        <v>12010.773905650927</v>
      </c>
      <c r="AJ165" s="92">
        <f>hosp_count(10,B165,C165,D165,$C$1,G165+H165,1,F165,F165,SIMDRateRatios_hosp,SIMDrateratios,RateRatios!$B$3)*10</f>
        <v>12009.433374344428</v>
      </c>
      <c r="AK165" s="92">
        <f t="shared" si="237"/>
        <v>1.3405313064995426</v>
      </c>
      <c r="AL165" s="92">
        <f>hosp_count(20,B165,C165,D165,$C$1,G165,1,F165,F165,SIMDRateRatios_hosp,SIMDrateratios,RateRatios!$B$3)*10</f>
        <v>27237.452567975557</v>
      </c>
      <c r="AM165" s="92">
        <f>hosp_count(20,B165,C165,D165,$C$1,G165+H165,1,F165,F165,SIMDRateRatios_hosp,SIMDrateratios,RateRatios!$B$3)*10</f>
        <v>27234.921828580667</v>
      </c>
      <c r="AN165" s="92">
        <f t="shared" si="238"/>
        <v>2.5307393948896788</v>
      </c>
    </row>
    <row r="166" spans="1:63" x14ac:dyDescent="0.2">
      <c r="A166" s="83" t="s">
        <v>104</v>
      </c>
      <c r="B166" s="71">
        <v>67.5</v>
      </c>
      <c r="C166" s="71" t="s">
        <v>1</v>
      </c>
      <c r="D166" s="76">
        <v>3</v>
      </c>
      <c r="E166" s="84">
        <v>1</v>
      </c>
      <c r="F166" s="73">
        <f>HLOOKUP('III Tool Overview'!$H$6,LookUpData_Pop!$B$1:$AV$269,LookUpData_Pop!BB163,FALSE)/50</f>
        <v>271.60000000000002</v>
      </c>
      <c r="G166" s="59">
        <f>'III Tool Overview'!$H$9/110</f>
        <v>0</v>
      </c>
      <c r="H166" s="92">
        <f t="shared" si="230"/>
        <v>271.60000000000002</v>
      </c>
      <c r="I166" s="92">
        <f>new_ci(2,B166,C166,D166,$C$1,G166,1,F166,E166*F166,SIMDrateratios,RateRatios!$B$3)*10</f>
        <v>56.044619126124232</v>
      </c>
      <c r="J166" s="92">
        <f>new_ci(2,B166,C166,D166,$C$1,G166+H166,1,H166,H166,SIMDrateratios,RateRatios!$B$3)*10</f>
        <v>56.03592853367374</v>
      </c>
      <c r="K166" s="92">
        <f>new_ci(5,B166,C166,D166,$C$1,G166,1,F166,F166,SIMDrateratios,RateRatios!$B$3)*1000</f>
        <v>23682.644678347187</v>
      </c>
      <c r="L166" s="72">
        <f>new_ci(5,B166,C166,D166,$C$1,H166,1,F166,F166,SIMDrateratios,RateRatios!$B$3)*1000</f>
        <v>23679.100450815775</v>
      </c>
      <c r="M166" s="92">
        <f>new_ci(10,B166,C166,D166,$C$1,G166,1,F166,F166,SIMDrateratios,RateRatios!$B$3)*10</f>
        <v>578.99229483123133</v>
      </c>
      <c r="N166" s="92">
        <f>new_ci(10,B166,C166,D166,$C$1,G166+H166,1,F166,F166,SIMDrateratios,RateRatios!$B$3)*10</f>
        <v>578.91201069323847</v>
      </c>
      <c r="O166" s="92">
        <f>new_ci(20,B166,C166,D166,$C$1,G166,1,F166,F166,SIMDrateratios,RateRatios!$B$3)*10</f>
        <v>1374.0021276916327</v>
      </c>
      <c r="P166" s="92">
        <f>new_ci(20,B166,C166,D166,$C$1,G166+H166,1,F166,F166,SIMDrateratios,RateRatios!$B$3)*10</f>
        <v>1373.8538705267317</v>
      </c>
      <c r="Q166" s="92">
        <f>new_yll(2,B166,C166,D166,$C$1,G166,1,F166,F166,SIMDrateratios,RateRatios!$B$3)*10</f>
        <v>1737.3831929098512</v>
      </c>
      <c r="R166" s="92">
        <f>new_yll(2,B166,C166,D166,$C$1,G166+H166,1,F166,F166,SIMDrateratios,RateRatios!$B$3)*10</f>
        <v>1737.1137845438857</v>
      </c>
      <c r="S166" s="92">
        <f t="shared" si="231"/>
        <v>0.26940836596554618</v>
      </c>
      <c r="T166" s="92">
        <f>new_yll(5,B166,C166,D166,$C$1,G166,1,F166,F166,SIMDrateratios,RateRatios!$B$3)*1000</f>
        <v>697584.46719508816</v>
      </c>
      <c r="U166" s="92">
        <f>new_yll(5,B166,C166,D166,$C$1,G166+H166,1,F166,F166,SIMDrateratios,RateRatios!$B$3)*1000</f>
        <v>697479.96454420872</v>
      </c>
      <c r="V166" s="92">
        <f t="shared" si="232"/>
        <v>104.5026508794399</v>
      </c>
      <c r="W166" s="92">
        <f>new_yll(10,B166,C166,D166,$C$1,G166,1,F166,F166,SIMDrateratios,RateRatios!$B$3)*10</f>
        <v>15510.3489999224</v>
      </c>
      <c r="X166" s="92">
        <f>new_yll(10,B166,C166,D166,$C$1,G166+H166,1,F166,F166,SIMDrateratios,RateRatios!$B$3)*10</f>
        <v>15508.182324501307</v>
      </c>
      <c r="Y166" s="92">
        <f t="shared" si="233"/>
        <v>2.1666754210928048</v>
      </c>
      <c r="Z166" s="92">
        <f>new_yll(20,B166,C166,D166,$C$1,G166,1,F166,F166,SIMDrateratios,RateRatios!$B$3)*10</f>
        <v>29344.031664610913</v>
      </c>
      <c r="AA166" s="92">
        <f>new_yll(20,B166,C166,D166,$C$1,G166+H166,1,F166,F166,SIMDrateratios,RateRatios!$B$3)*10</f>
        <v>29340.635024389867</v>
      </c>
      <c r="AB166" s="92">
        <f t="shared" si="234"/>
        <v>3.3966402210462547</v>
      </c>
      <c r="AC166" s="92">
        <f>hosp_count(2,B166,C166,D166,$C$1,G166,1,F166,F166,SIMDRateRatios_hosp,SIMDrateratios,RateRatios!$B$3)*10</f>
        <v>1089.2397222123043</v>
      </c>
      <c r="AD166" s="92">
        <f>hosp_count(2,B166,C166,D166,$C$1,G166+H166,1,F166,F166,SIMDRateRatios_hosp,SIMDrateratios,RateRatios!$B$3)*10</f>
        <v>1089.1070324916209</v>
      </c>
      <c r="AE166" s="92">
        <f t="shared" si="235"/>
        <v>0.1326897206834019</v>
      </c>
      <c r="AF166" s="92">
        <f>hosp_count(5,B166,C166,D166,$C$1,G166,1,F166,F166,SIMDRateRatios_hosp,SIMDrateratios,RateRatios!$B$3)*1000</f>
        <v>445556.47409801488</v>
      </c>
      <c r="AG166" s="92">
        <f>hosp_count(5,B166,C166,D166,$C$1,G166+H166,1,F166,F166,SIMDRateRatios_hosp,SIMDrateratios,RateRatios!$B$3)*1000</f>
        <v>445504.49696838646</v>
      </c>
      <c r="AH166" s="92">
        <f t="shared" si="236"/>
        <v>51.977129628416151</v>
      </c>
      <c r="AI166" s="92">
        <f>hosp_count(10,B166,C166,D166,$C$1,G166,1,F166,F166,SIMDRateRatios_hosp,SIMDrateratios,RateRatios!$B$3)*10</f>
        <v>10308.81555662648</v>
      </c>
      <c r="AJ166" s="92">
        <f>hosp_count(10,B166,C166,D166,$C$1,G166+H166,1,F166,F166,SIMDRateRatios_hosp,SIMDrateratios,RateRatios!$B$3)*10</f>
        <v>10307.71812759155</v>
      </c>
      <c r="AK166" s="92">
        <f t="shared" si="237"/>
        <v>1.0974290349295188</v>
      </c>
      <c r="AL166" s="92">
        <f>hosp_count(20,B166,C166,D166,$C$1,G166,1,F166,F166,SIMDRateRatios_hosp,SIMDrateratios,RateRatios!$B$3)*10</f>
        <v>21952.533967116629</v>
      </c>
      <c r="AM166" s="92">
        <f>hosp_count(20,B166,C166,D166,$C$1,G166+H166,1,F166,F166,SIMDRateRatios_hosp,SIMDrateratios,RateRatios!$B$3)*10</f>
        <v>21950.791000497105</v>
      </c>
      <c r="AN166" s="92">
        <f t="shared" si="238"/>
        <v>1.7429666195239406</v>
      </c>
    </row>
    <row r="167" spans="1:63" x14ac:dyDescent="0.2">
      <c r="A167" s="83" t="s">
        <v>105</v>
      </c>
      <c r="B167" s="71">
        <v>72.5</v>
      </c>
      <c r="C167" s="71" t="s">
        <v>1</v>
      </c>
      <c r="D167" s="76">
        <v>3</v>
      </c>
      <c r="E167" s="84">
        <v>1</v>
      </c>
      <c r="F167" s="73">
        <f>HLOOKUP('III Tool Overview'!$H$6,LookUpData_Pop!$B$1:$AV$269,LookUpData_Pop!BB164,FALSE)/50</f>
        <v>228.84</v>
      </c>
      <c r="G167" s="59">
        <f>'III Tool Overview'!$H$9/110</f>
        <v>0</v>
      </c>
      <c r="H167" s="92">
        <f t="shared" si="230"/>
        <v>228.84</v>
      </c>
      <c r="I167" s="92">
        <f>new_ci(2,B167,C167,D167,$C$1,G167,1,F167,E167*F167,SIMDrateratios,RateRatios!$B$3)*10</f>
        <v>62.862864164756601</v>
      </c>
      <c r="J167" s="92">
        <f>new_ci(2,B167,C167,D167,$C$1,G167+H167,1,H167,H167,SIMDrateratios,RateRatios!$B$3)*10</f>
        <v>62.853158008992466</v>
      </c>
      <c r="K167" s="92">
        <f>new_ci(5,B167,C167,D167,$C$1,G167,1,F167,F167,SIMDrateratios,RateRatios!$B$3)*1000</f>
        <v>26258.425860663243</v>
      </c>
      <c r="L167" s="72">
        <f>new_ci(5,B167,C167,D167,$C$1,H167,1,F167,F167,SIMDrateratios,RateRatios!$B$3)*1000</f>
        <v>26254.559941327556</v>
      </c>
      <c r="M167" s="92">
        <f>new_ci(10,B167,C167,D167,$C$1,G167,1,F167,F167,SIMDrateratios,RateRatios!$B$3)*10</f>
        <v>627.15568783988931</v>
      </c>
      <c r="N167" s="92">
        <f>new_ci(10,B167,C167,D167,$C$1,G167+H167,1,F167,F167,SIMDrateratios,RateRatios!$B$3)*10</f>
        <v>627.07237785710288</v>
      </c>
      <c r="O167" s="92">
        <f>new_ci(20,B167,C167,D167,$C$1,G167,1,F167,F167,SIMDrateratios,RateRatios!$B$3)*10</f>
        <v>1396.101887326216</v>
      </c>
      <c r="P167" s="92">
        <f>new_ci(20,B167,C167,D167,$C$1,G167+H167,1,F167,F167,SIMDrateratios,RateRatios!$B$3)*10</f>
        <v>1395.9702984964333</v>
      </c>
      <c r="Q167" s="92">
        <f>new_yll(2,B167,C167,D167,$C$1,G167,1,F167,F167,SIMDrateratios,RateRatios!$B$3)*10</f>
        <v>1697.2973324484281</v>
      </c>
      <c r="R167" s="92">
        <f>new_yll(2,B167,C167,D167,$C$1,G167+H167,1,F167,F167,SIMDrateratios,RateRatios!$B$3)*10</f>
        <v>1697.0352662427965</v>
      </c>
      <c r="S167" s="92">
        <f t="shared" si="231"/>
        <v>0.26206620563152683</v>
      </c>
      <c r="T167" s="92">
        <f>new_yll(5,B167,C167,D167,$C$1,G167,1,F167,F167,SIMDrateratios,RateRatios!$B$3)*1000</f>
        <v>668672.76842738444</v>
      </c>
      <c r="U167" s="92">
        <f>new_yll(5,B167,C167,D167,$C$1,G167+H167,1,F167,F167,SIMDrateratios,RateRatios!$B$3)*1000</f>
        <v>668574.1662017199</v>
      </c>
      <c r="V167" s="92">
        <f t="shared" si="232"/>
        <v>98.6022256645374</v>
      </c>
      <c r="W167" s="92">
        <f>new_yll(10,B167,C167,D167,$C$1,G167,1,F167,F167,SIMDrateratios,RateRatios!$B$3)*10</f>
        <v>14329.054808520023</v>
      </c>
      <c r="X167" s="92">
        <f>new_yll(10,B167,C167,D167,$C$1,G167+H167,1,F167,F167,SIMDrateratios,RateRatios!$B$3)*10</f>
        <v>14327.128277763584</v>
      </c>
      <c r="Y167" s="92">
        <f t="shared" si="233"/>
        <v>1.9265307564382965</v>
      </c>
      <c r="Z167" s="92">
        <f>new_yll(20,B167,C167,D167,$C$1,G167,1,F167,F167,SIMDrateratios,RateRatios!$B$3)*10</f>
        <v>24731.041600346201</v>
      </c>
      <c r="AA167" s="92">
        <f>new_yll(20,B167,C167,D167,$C$1,G167+H167,1,F167,F167,SIMDrateratios,RateRatios!$B$3)*10</f>
        <v>24728.401365635167</v>
      </c>
      <c r="AB167" s="92">
        <f t="shared" si="234"/>
        <v>2.6402347110342816</v>
      </c>
      <c r="AC167" s="92">
        <f>hosp_count(2,B167,C167,D167,$C$1,G167,1,F167,F167,SIMDRateRatios_hosp,SIMDrateratios,RateRatios!$B$3)*10</f>
        <v>1055.2111895127573</v>
      </c>
      <c r="AD167" s="92">
        <f>hosp_count(2,B167,C167,D167,$C$1,G167+H167,1,F167,F167,SIMDRateRatios_hosp,SIMDrateratios,RateRatios!$B$3)*10</f>
        <v>1055.0827443948288</v>
      </c>
      <c r="AE167" s="92">
        <f t="shared" si="235"/>
        <v>0.12844511792854973</v>
      </c>
      <c r="AF167" s="92">
        <f>hosp_count(5,B167,C167,D167,$C$1,G167,1,F167,F167,SIMDRateRatios_hosp,SIMDrateratios,RateRatios!$B$3)*1000</f>
        <v>426901.23303673085</v>
      </c>
      <c r="AG167" s="92">
        <f>hosp_count(5,B167,C167,D167,$C$1,G167+H167,1,F167,F167,SIMDRateRatios_hosp,SIMDrateratios,RateRatios!$B$3)*1000</f>
        <v>426852.19190420618</v>
      </c>
      <c r="AH167" s="92">
        <f t="shared" si="236"/>
        <v>49.041132524667773</v>
      </c>
      <c r="AI167" s="92">
        <f>hosp_count(10,B167,C167,D167,$C$1,G167,1,F167,F167,SIMDRateRatios_hosp,SIMDrateratios,RateRatios!$B$3)*10</f>
        <v>9665.5991000099057</v>
      </c>
      <c r="AJ167" s="92">
        <f>hosp_count(10,B167,C167,D167,$C$1,G167+H167,1,F167,F167,SIMDRateRatios_hosp,SIMDrateratios,RateRatios!$B$3)*10</f>
        <v>9664.617774871931</v>
      </c>
      <c r="AK167" s="92">
        <f t="shared" si="237"/>
        <v>0.98132513797463616</v>
      </c>
      <c r="AL167" s="92">
        <f>hosp_count(20,B167,C167,D167,$C$1,G167,1,F167,F167,SIMDRateRatios_hosp,SIMDrateratios,RateRatios!$B$3)*10</f>
        <v>19458.467602178098</v>
      </c>
      <c r="AM167" s="92">
        <f>hosp_count(20,B167,C167,D167,$C$1,G167+H167,1,F167,F167,SIMDRateRatios_hosp,SIMDrateratios,RateRatios!$B$3)*10</f>
        <v>19457.150635739075</v>
      </c>
      <c r="AN167" s="92">
        <f t="shared" si="238"/>
        <v>1.316966439022508</v>
      </c>
    </row>
    <row r="168" spans="1:63" x14ac:dyDescent="0.2">
      <c r="A168" s="83" t="s">
        <v>106</v>
      </c>
      <c r="B168" s="71">
        <v>77.5</v>
      </c>
      <c r="C168" s="71" t="s">
        <v>1</v>
      </c>
      <c r="D168" s="76">
        <v>3</v>
      </c>
      <c r="E168" s="84">
        <v>1</v>
      </c>
      <c r="F168" s="73">
        <f>HLOOKUP('III Tool Overview'!$H$6,LookUpData_Pop!$B$1:$AV$269,LookUpData_Pop!BB165,FALSE)/50</f>
        <v>180.78</v>
      </c>
      <c r="G168" s="59">
        <f>'III Tool Overview'!$H$9/110</f>
        <v>0</v>
      </c>
      <c r="H168" s="92">
        <f t="shared" si="230"/>
        <v>180.78</v>
      </c>
      <c r="I168" s="92">
        <f>new_ci(2,B168,C168,D168,$C$1,G168,1,F168,E168*F168,SIMDrateratios,RateRatios!$B$3)*10</f>
        <v>76.102772710690914</v>
      </c>
      <c r="J168" s="92">
        <f>new_ci(2,B168,C168,D168,$C$1,G168+H168,1,H168,H168,SIMDrateratios,RateRatios!$B$3)*10</f>
        <v>76.091105456996743</v>
      </c>
      <c r="K168" s="92">
        <f>new_ci(5,B168,C168,D168,$C$1,G168,1,F168,F168,SIMDrateratios,RateRatios!$B$3)*1000</f>
        <v>31011.267079567115</v>
      </c>
      <c r="L168" s="72">
        <f>new_ci(5,B168,C168,D168,$C$1,H168,1,F168,F168,SIMDrateratios,RateRatios!$B$3)*1000</f>
        <v>31006.851781687761</v>
      </c>
      <c r="M168" s="92">
        <f>new_ci(10,B168,C168,D168,$C$1,G168,1,F168,F168,SIMDrateratios,RateRatios!$B$3)*10</f>
        <v>705.30516528190924</v>
      </c>
      <c r="N168" s="92">
        <f>new_ci(10,B168,C168,D168,$C$1,G168+H168,1,F168,F168,SIMDrateratios,RateRatios!$B$3)*10</f>
        <v>705.21975114139127</v>
      </c>
      <c r="O168" s="92">
        <f>new_ci(20,B168,C168,D168,$C$1,G168,1,F168,F168,SIMDrateratios,RateRatios!$B$3)*10</f>
        <v>1385.5172924070107</v>
      </c>
      <c r="P168" s="92">
        <f>new_ci(20,B168,C168,D168,$C$1,G168+H168,1,F168,F168,SIMDrateratios,RateRatios!$B$3)*10</f>
        <v>1385.4210838921629</v>
      </c>
      <c r="Q168" s="92">
        <f>new_yll(2,B168,C168,D168,$C$1,G168,1,F168,F168,SIMDrateratios,RateRatios!$B$3)*10</f>
        <v>1598.1582269245089</v>
      </c>
      <c r="R168" s="92">
        <f>new_yll(2,B168,C168,D168,$C$1,G168+H168,1,F168,F168,SIMDrateratios,RateRatios!$B$3)*10</f>
        <v>1597.9132145969315</v>
      </c>
      <c r="S168" s="92">
        <f t="shared" si="231"/>
        <v>0.24501232757734215</v>
      </c>
      <c r="T168" s="92">
        <f>new_yll(5,B168,C168,D168,$C$1,G168,1,F168,F168,SIMDrateratios,RateRatios!$B$3)*1000</f>
        <v>604278.02454731159</v>
      </c>
      <c r="U168" s="92">
        <f>new_yll(5,B168,C168,D168,$C$1,G168+H168,1,F168,F168,SIMDrateratios,RateRatios!$B$3)*1000</f>
        <v>604191.70406468457</v>
      </c>
      <c r="V168" s="92">
        <f t="shared" si="232"/>
        <v>86.320482627023011</v>
      </c>
      <c r="W168" s="92">
        <f>new_yll(10,B168,C168,D168,$C$1,G168,1,F168,F168,SIMDrateratios,RateRatios!$B$3)*10</f>
        <v>11972.848813900164</v>
      </c>
      <c r="X168" s="92">
        <f>new_yll(10,B168,C168,D168,$C$1,G168+H168,1,F168,F168,SIMDrateratios,RateRatios!$B$3)*10</f>
        <v>11971.35891199616</v>
      </c>
      <c r="Y168" s="92">
        <f t="shared" si="233"/>
        <v>1.4899019040040002</v>
      </c>
      <c r="Z168" s="92">
        <f>new_yll(20,B168,C168,D168,$C$1,G168,1,F168,F168,SIMDrateratios,RateRatios!$B$3)*10</f>
        <v>17277.86896324483</v>
      </c>
      <c r="AA168" s="92">
        <f>new_yll(20,B168,C168,D168,$C$1,G168+H168,1,F168,F168,SIMDrateratios,RateRatios!$B$3)*10</f>
        <v>17276.213647615223</v>
      </c>
      <c r="AB168" s="92">
        <f t="shared" si="234"/>
        <v>1.6553156296067755</v>
      </c>
      <c r="AC168" s="92">
        <f>hosp_count(2,B168,C168,D168,$C$1,G168,1,F168,F168,SIMDRateRatios_hosp,SIMDrateratios,RateRatios!$B$3)*10</f>
        <v>1027.7286090929945</v>
      </c>
      <c r="AD168" s="92">
        <f>hosp_count(2,B168,C168,D168,$C$1,G168+H168,1,F168,F168,SIMDRateRatios_hosp,SIMDrateratios,RateRatios!$B$3)*10</f>
        <v>1027.6034445523669</v>
      </c>
      <c r="AE168" s="92">
        <f t="shared" si="235"/>
        <v>0.12516454062756566</v>
      </c>
      <c r="AF168" s="92">
        <f>hosp_count(5,B168,C168,D168,$C$1,G168,1,F168,F168,SIMDRateRatios_hosp,SIMDrateratios,RateRatios!$B$3)*1000</f>
        <v>406071.20037012396</v>
      </c>
      <c r="AG168" s="92">
        <f>hosp_count(5,B168,C168,D168,$C$1,G168+H168,1,F168,F168,SIMDRateRatios_hosp,SIMDrateratios,RateRatios!$B$3)*1000</f>
        <v>406025.98320591403</v>
      </c>
      <c r="AH168" s="92">
        <f t="shared" si="236"/>
        <v>45.217164209927432</v>
      </c>
      <c r="AI168" s="92">
        <f>hosp_count(10,B168,C168,D168,$C$1,G168,1,F168,F168,SIMDRateRatios_hosp,SIMDrateratios,RateRatios!$B$3)*10</f>
        <v>8786.0136100027339</v>
      </c>
      <c r="AJ168" s="92">
        <f>hosp_count(10,B168,C168,D168,$C$1,G168+H168,1,F168,F168,SIMDRateRatios_hosp,SIMDrateratios,RateRatios!$B$3)*10</f>
        <v>8785.2086421880467</v>
      </c>
      <c r="AK168" s="92">
        <f t="shared" si="237"/>
        <v>0.80496781468718837</v>
      </c>
      <c r="AL168" s="92">
        <f>hosp_count(20,B168,C168,D168,$C$1,G168,1,F168,F168,SIMDRateRatios_hosp,SIMDrateratios,RateRatios!$B$3)*10</f>
        <v>15854.582915828769</v>
      </c>
      <c r="AM168" s="92">
        <f>hosp_count(20,B168,C168,D168,$C$1,G168+H168,1,F168,F168,SIMDRateRatios_hosp,SIMDrateratios,RateRatios!$B$3)*10</f>
        <v>15853.84528626586</v>
      </c>
      <c r="AN168" s="92">
        <f t="shared" si="238"/>
        <v>0.73762956290920556</v>
      </c>
    </row>
    <row r="169" spans="1:63" x14ac:dyDescent="0.2">
      <c r="A169" s="83" t="s">
        <v>107</v>
      </c>
      <c r="B169" s="71">
        <v>82.5</v>
      </c>
      <c r="C169" s="71" t="s">
        <v>1</v>
      </c>
      <c r="D169" s="76">
        <v>3</v>
      </c>
      <c r="E169" s="84">
        <v>1</v>
      </c>
      <c r="F169" s="73">
        <f>HLOOKUP('III Tool Overview'!$H$6,LookUpData_Pop!$B$1:$AV$269,LookUpData_Pop!BB166,FALSE)/50</f>
        <v>110.98</v>
      </c>
      <c r="G169" s="59">
        <f>'III Tool Overview'!$H$9/110</f>
        <v>0</v>
      </c>
      <c r="H169" s="92">
        <f t="shared" si="230"/>
        <v>110.98</v>
      </c>
      <c r="I169" s="92">
        <f>new_ci(2,B169,C169,D169,$C$1,G169,1,F169,E169*F169,SIMDrateratios,RateRatios!$B$3)*10</f>
        <v>61.966477679499334</v>
      </c>
      <c r="J169" s="92">
        <f>new_ci(2,B169,C169,D169,$C$1,G169+H169,1,H169,H169,SIMDrateratios,RateRatios!$B$3)*10</f>
        <v>61.957056348535929</v>
      </c>
      <c r="K169" s="92">
        <f>new_ci(5,B169,C169,D169,$C$1,G169,1,F169,F169,SIMDrateratios,RateRatios!$B$3)*1000</f>
        <v>24669.635250369356</v>
      </c>
      <c r="L169" s="72">
        <f>new_ci(5,B169,C169,D169,$C$1,H169,1,F169,F169,SIMDrateratios,RateRatios!$B$3)*1000</f>
        <v>24666.239570387967</v>
      </c>
      <c r="M169" s="92">
        <f>new_ci(10,B169,C169,D169,$C$1,G169,1,F169,F169,SIMDrateratios,RateRatios!$B$3)*10</f>
        <v>536.56964768681644</v>
      </c>
      <c r="N169" s="92">
        <f>new_ci(10,B169,C169,D169,$C$1,G169+H169,1,F169,F169,SIMDrateratios,RateRatios!$B$3)*10</f>
        <v>536.51038097466972</v>
      </c>
      <c r="O169" s="92">
        <f>new_ci(20,B169,C169,D169,$C$1,G169,1,F169,F169,SIMDrateratios,RateRatios!$B$3)*10</f>
        <v>950.73913931055063</v>
      </c>
      <c r="P169" s="92">
        <f>new_ci(20,B169,C169,D169,$C$1,G169+H169,1,F169,F169,SIMDrateratios,RateRatios!$B$3)*10</f>
        <v>950.69077634324594</v>
      </c>
      <c r="Q169" s="92">
        <f>new_yll(2,B169,C169,D169,$C$1,G169,1,F169,F169,SIMDrateratios,RateRatios!$B$3)*10</f>
        <v>1053.4301205514887</v>
      </c>
      <c r="R169" s="92">
        <f>new_yll(2,B169,C169,D169,$C$1,G169+H169,1,F169,F169,SIMDrateratios,RateRatios!$B$3)*10</f>
        <v>1053.2699579251109</v>
      </c>
      <c r="S169" s="92">
        <f t="shared" si="231"/>
        <v>0.1601626263777689</v>
      </c>
      <c r="T169" s="92">
        <f>new_yll(5,B169,C169,D169,$C$1,G169,1,F169,F169,SIMDrateratios,RateRatios!$B$3)*1000</f>
        <v>382514.11036916065</v>
      </c>
      <c r="U169" s="92">
        <f>new_yll(5,B169,C169,D169,$C$1,G169+H169,1,F169,F169,SIMDrateratios,RateRatios!$B$3)*1000</f>
        <v>382461.15639668494</v>
      </c>
      <c r="V169" s="92">
        <f t="shared" si="232"/>
        <v>52.953972475719638</v>
      </c>
      <c r="W169" s="92">
        <f>new_yll(10,B169,C169,D169,$C$1,G169,1,F169,F169,SIMDrateratios,RateRatios!$B$3)*10</f>
        <v>7027.2117012922345</v>
      </c>
      <c r="X169" s="92">
        <f>new_yll(10,B169,C169,D169,$C$1,G169+H169,1,F169,F169,SIMDrateratios,RateRatios!$B$3)*10</f>
        <v>7026.3952034745125</v>
      </c>
      <c r="Y169" s="92">
        <f t="shared" si="233"/>
        <v>0.81649781772193819</v>
      </c>
      <c r="Z169" s="92">
        <f>new_yll(20,B169,C169,D169,$C$1,G169,1,F169,F169,SIMDrateratios,RateRatios!$B$3)*10</f>
        <v>8705.3042086225123</v>
      </c>
      <c r="AA169" s="92">
        <f>new_yll(20,B169,C169,D169,$C$1,G169+H169,1,F169,F169,SIMDrateratios,RateRatios!$B$3)*10</f>
        <v>8704.467737589941</v>
      </c>
      <c r="AB169" s="92">
        <f t="shared" si="234"/>
        <v>0.83647103257135313</v>
      </c>
      <c r="AC169" s="92">
        <f>hosp_count(2,B169,C169,D169,$C$1,G169,1,F169,F169,SIMDRateRatios_hosp,SIMDrateratios,RateRatios!$B$3)*10</f>
        <v>725.41499446286696</v>
      </c>
      <c r="AD169" s="92">
        <f>hosp_count(2,B169,C169,D169,$C$1,G169+H169,1,F169,F169,SIMDRateRatios_hosp,SIMDrateratios,RateRatios!$B$3)*10</f>
        <v>725.32673943481609</v>
      </c>
      <c r="AE169" s="92">
        <f t="shared" si="235"/>
        <v>8.8255028050866713E-2</v>
      </c>
      <c r="AF169" s="92">
        <f>hosp_count(5,B169,C169,D169,$C$1,G169,1,F169,F169,SIMDRateRatios_hosp,SIMDrateratios,RateRatios!$B$3)*1000</f>
        <v>280321.16455888672</v>
      </c>
      <c r="AG169" s="92">
        <f>hosp_count(5,B169,C169,D169,$C$1,G169+H169,1,F169,F169,SIMDRateRatios_hosp,SIMDrateratios,RateRatios!$B$3)*1000</f>
        <v>280290.91268037714</v>
      </c>
      <c r="AH169" s="92">
        <f t="shared" si="236"/>
        <v>30.251878509589005</v>
      </c>
      <c r="AI169" s="92">
        <f>hosp_count(10,B169,C169,D169,$C$1,G169,1,F169,F169,SIMDRateRatios_hosp,SIMDrateratios,RateRatios!$B$3)*10</f>
        <v>5819.136981427775</v>
      </c>
      <c r="AJ169" s="92">
        <f>hosp_count(10,B169,C169,D169,$C$1,G169+H169,1,F169,F169,SIMDRateRatios_hosp,SIMDrateratios,RateRatios!$B$3)*10</f>
        <v>5818.6557303295522</v>
      </c>
      <c r="AK169" s="92">
        <f t="shared" si="237"/>
        <v>0.48125109822285594</v>
      </c>
      <c r="AL169" s="92">
        <f>hosp_count(20,B169,C169,D169,$C$1,G169,1,F169,F169,SIMDRateRatios_hosp,SIMDrateratios,RateRatios!$B$3)*10</f>
        <v>9598.2112476933598</v>
      </c>
      <c r="AM169" s="92">
        <f>hosp_count(20,B169,C169,D169,$C$1,G169+H169,1,F169,F169,SIMDRateRatios_hosp,SIMDrateratios,RateRatios!$B$3)*10</f>
        <v>9597.9149097725531</v>
      </c>
      <c r="AN169" s="92">
        <f t="shared" si="238"/>
        <v>0.29633792080676358</v>
      </c>
    </row>
    <row r="170" spans="1:63" s="87" customFormat="1" x14ac:dyDescent="0.2">
      <c r="A170" s="83" t="s">
        <v>108</v>
      </c>
      <c r="B170" s="71">
        <v>87.5</v>
      </c>
      <c r="C170" s="71" t="s">
        <v>1</v>
      </c>
      <c r="D170" s="71">
        <v>3</v>
      </c>
      <c r="E170" s="84">
        <v>1</v>
      </c>
      <c r="F170" s="73">
        <f>HLOOKUP('III Tool Overview'!$H$6,LookUpData_Pop!$B$1:$AV$269,LookUpData_Pop!BB167,FALSE)/50</f>
        <v>56.96</v>
      </c>
      <c r="G170" s="59">
        <f>'III Tool Overview'!$H$9/110</f>
        <v>0</v>
      </c>
      <c r="H170" s="92">
        <f t="shared" si="230"/>
        <v>56.96</v>
      </c>
      <c r="I170" s="92">
        <f>new_ci(2,B170,C170,D170,$C$1,G170,1,F170,E170*F170,SIMDrateratios,RateRatios!$B$3)*10</f>
        <v>48.354429000465025</v>
      </c>
      <c r="J170" s="92">
        <f>new_ci(2,B170,C170,D170,$C$1,G170+H170,1,H170,H170,SIMDrateratios,RateRatios!$B$3)*10</f>
        <v>48.347188824308994</v>
      </c>
      <c r="K170" s="92">
        <f>new_ci(5,B170,C170,D170,$C$1,G170,1,F170,F170,SIMDrateratios,RateRatios!$B$3)*1000</f>
        <v>18324.303442217595</v>
      </c>
      <c r="L170" s="72">
        <f>new_ci(5,B170,C170,D170,$C$1,H170,1,F170,F170,SIMDrateratios,RateRatios!$B$3)*1000</f>
        <v>18321.955199864791</v>
      </c>
      <c r="M170" s="92">
        <f>new_ci(10,B170,C170,D170,$C$1,G170,1,F170,F170,SIMDrateratios,RateRatios!$B$3)*10</f>
        <v>364.21896497077461</v>
      </c>
      <c r="N170" s="92">
        <f>new_ci(10,B170,C170,D170,$C$1,G170+H170,1,F170,F170,SIMDrateratios,RateRatios!$B$3)*10</f>
        <v>364.18615997939861</v>
      </c>
      <c r="O170" s="92">
        <f>new_ci(20,B170,C170,D170,$C$1,G170,1,F170,F170,SIMDrateratios,RateRatios!$B$3)*10</f>
        <v>541.22796464119699</v>
      </c>
      <c r="P170" s="92">
        <f>new_ci(20,B170,C170,D170,$C$1,G170+H170,1,F170,F170,SIMDrateratios,RateRatios!$B$3)*10</f>
        <v>541.21463674091706</v>
      </c>
      <c r="Q170" s="92">
        <f>new_yll(2,B170,C170,D170,$C$1,G170,1,F170,F170,SIMDrateratios,RateRatios!$B$3)*10</f>
        <v>531.89871900511525</v>
      </c>
      <c r="R170" s="92">
        <f>new_yll(2,B170,C170,D170,$C$1,G170+H170,1,F170,F170,SIMDrateratios,RateRatios!$B$3)*10</f>
        <v>531.81907706739889</v>
      </c>
      <c r="S170" s="92">
        <f t="shared" si="231"/>
        <v>7.9641937716360189E-2</v>
      </c>
      <c r="T170" s="92">
        <f>new_yll(5,B170,C170,D170,$C$1,G170,1,F170,F170,SIMDrateratios,RateRatios!$B$3)*1000</f>
        <v>174960.82835164218</v>
      </c>
      <c r="U170" s="92">
        <f>new_yll(5,B170,C170,D170,$C$1,G170+H170,1,F170,F170,SIMDrateratios,RateRatios!$B$3)*1000</f>
        <v>174938.0613966698</v>
      </c>
      <c r="V170" s="92">
        <f t="shared" si="232"/>
        <v>22.766954972379608</v>
      </c>
      <c r="W170" s="92">
        <f>new_yll(10,B170,C170,D170,$C$1,G170,1,F170,F170,SIMDrateratios,RateRatios!$B$3)*10</f>
        <v>2678.8321103305807</v>
      </c>
      <c r="X170" s="92">
        <f>new_yll(10,B170,C170,D170,$C$1,G170+H170,1,F170,F170,SIMDrateratios,RateRatios!$B$3)*10</f>
        <v>2678.5495276361244</v>
      </c>
      <c r="Y170" s="92">
        <f t="shared" si="233"/>
        <v>0.28258269445632322</v>
      </c>
      <c r="Z170" s="92">
        <f>new_yll(20,B170,C170,D170,$C$1,G170,1,F170,F170,SIMDrateratios,RateRatios!$B$3)*10</f>
        <v>2425.3390090411031</v>
      </c>
      <c r="AA170" s="92">
        <f>new_yll(20,B170,C170,D170,$C$1,G170+H170,1,F170,F170,SIMDrateratios,RateRatios!$B$3)*10</f>
        <v>2424.9898805828147</v>
      </c>
      <c r="AB170" s="92">
        <f t="shared" si="234"/>
        <v>0.34912845828830541</v>
      </c>
      <c r="AC170" s="92">
        <f>hosp_count(2,B170,C170,D170,$C$1,G170,1,F170,F170,SIMDRateRatios_hosp,SIMDrateratios,RateRatios!$B$3)*10</f>
        <v>459.02084051370798</v>
      </c>
      <c r="AD170" s="92">
        <f>hosp_count(2,B170,C170,D170,$C$1,G170+H170,1,F170,F170,SIMDRateRatios_hosp,SIMDrateratios,RateRatios!$B$3)*10</f>
        <v>458.96496623244565</v>
      </c>
      <c r="AE170" s="92">
        <f t="shared" si="235"/>
        <v>5.5874281262333625E-2</v>
      </c>
      <c r="AF170" s="92">
        <f>hosp_count(5,B170,C170,D170,$C$1,G170,1,F170,F170,SIMDRateRatios_hosp,SIMDrateratios,RateRatios!$B$3)*1000</f>
        <v>169218.47529327305</v>
      </c>
      <c r="AG170" s="92">
        <f>hosp_count(5,B170,C170,D170,$C$1,G170+H170,1,F170,F170,SIMDRateRatios_hosp,SIMDrateratios,RateRatios!$B$3)*1000</f>
        <v>169201.36685453495</v>
      </c>
      <c r="AH170" s="92">
        <f t="shared" si="236"/>
        <v>17.108438738097902</v>
      </c>
      <c r="AI170" s="92">
        <f>hosp_count(10,B170,C170,D170,$C$1,G170,1,F170,F170,SIMDRateRatios_hosp,SIMDrateratios,RateRatios!$B$3)*10</f>
        <v>3231.2156521635866</v>
      </c>
      <c r="AJ170" s="92">
        <f>hosp_count(10,B170,C170,D170,$C$1,G170+H170,1,F170,F170,SIMDRateRatios_hosp,SIMDrateratios,RateRatios!$B$3)*10</f>
        <v>3231.0030738678151</v>
      </c>
      <c r="AK170" s="92">
        <f t="shared" si="237"/>
        <v>0.21257829577143639</v>
      </c>
      <c r="AL170" s="92">
        <f>hosp_count(20,B170,C170,D170,$C$1,G170,1,F170,F170,SIMDRateRatios_hosp,SIMDrateratios,RateRatios!$B$3)*10</f>
        <v>4574.7822416042563</v>
      </c>
      <c r="AM170" s="92">
        <f>hosp_count(20,B170,C170,D170,$C$1,G170+H170,1,F170,F170,SIMDRateRatios_hosp,SIMDrateratios,RateRatios!$B$3)*10</f>
        <v>4574.7407787730099</v>
      </c>
      <c r="AN170" s="92">
        <f t="shared" si="238"/>
        <v>4.1462831246462883E-2</v>
      </c>
      <c r="AO170" s="232"/>
      <c r="AP170" s="232"/>
      <c r="AQ170" s="232"/>
      <c r="AR170" s="232"/>
      <c r="AS170" s="232"/>
      <c r="AT170" s="232"/>
      <c r="AU170" s="232"/>
      <c r="AV170" s="232"/>
      <c r="AW170" s="232"/>
      <c r="AX170" s="232"/>
      <c r="AY170" s="232"/>
      <c r="AZ170" s="232"/>
      <c r="BA170" s="232"/>
      <c r="BB170" s="232"/>
      <c r="BC170" s="232"/>
      <c r="BD170" s="232"/>
      <c r="BE170" s="232"/>
      <c r="BF170" s="232"/>
      <c r="BG170" s="232"/>
      <c r="BH170" s="232"/>
      <c r="BI170" s="232"/>
      <c r="BJ170" s="232"/>
      <c r="BK170" s="232"/>
    </row>
    <row r="171" spans="1:63" s="86" customFormat="1" x14ac:dyDescent="0.2">
      <c r="A171" s="83" t="s">
        <v>109</v>
      </c>
      <c r="B171" s="76">
        <v>95</v>
      </c>
      <c r="C171" s="76" t="s">
        <v>1</v>
      </c>
      <c r="D171" s="90">
        <v>3</v>
      </c>
      <c r="E171" s="84">
        <v>1</v>
      </c>
      <c r="F171" s="73">
        <f>HLOOKUP('III Tool Overview'!$H$6,LookUpData_Pop!$B$1:$AV$269,LookUpData_Pop!BB168,FALSE)/50</f>
        <v>21.5</v>
      </c>
      <c r="G171" s="59">
        <f>'III Tool Overview'!$H$9/110</f>
        <v>0</v>
      </c>
      <c r="H171" s="92">
        <f t="shared" si="230"/>
        <v>21.5</v>
      </c>
      <c r="I171" s="92">
        <f>new_ci(2,B171,C171,D171,$C$1,G171,1,F171,E171*F171,SIMDrateratios,RateRatios!$B$3)*10</f>
        <v>29.440371933870566</v>
      </c>
      <c r="J171" s="92">
        <f>new_ci(2,B171,C171,D171,$C$1,G171+H171,1,H171,H171,SIMDrateratios,RateRatios!$B$3)*10</f>
        <v>29.435996976036304</v>
      </c>
      <c r="K171" s="92">
        <f>new_ci(5,B171,C171,D171,$C$1,G171,1,F171,F171,SIMDrateratios,RateRatios!$B$3)*1000</f>
        <v>10212.510782417807</v>
      </c>
      <c r="L171" s="72">
        <f>new_ci(5,B171,C171,D171,$C$1,H171,1,F171,F171,SIMDrateratios,RateRatios!$B$3)*1000</f>
        <v>10211.346276079124</v>
      </c>
      <c r="M171" s="92">
        <f>new_ci(10,B171,C171,D171,$C$1,G171,1,F171,F171,SIMDrateratios,RateRatios!$B$3)*10</f>
        <v>175.45857882945444</v>
      </c>
      <c r="N171" s="92">
        <f>new_ci(10,B171,C171,D171,$C$1,G171+H171,1,F171,F171,SIMDrateratios,RateRatios!$B$3)*10</f>
        <v>175.44785780289283</v>
      </c>
      <c r="O171" s="92">
        <f>new_ci(20,B171,C171,D171,$C$1,G171,1,F171,F171,SIMDrateratios,RateRatios!$B$3)*10</f>
        <v>213.52082557880235</v>
      </c>
      <c r="P171" s="92">
        <f>new_ci(20,B171,C171,D171,$C$1,G171+H171,1,F171,F171,SIMDrateratios,RateRatios!$B$3)*10</f>
        <v>213.51964596585677</v>
      </c>
      <c r="Q171" s="92">
        <f>new_yll(2,B171,C171,D171,$C$1,G171,1,F171,F171,SIMDrateratios,RateRatios!$B$3)*10</f>
        <v>117.76148773548226</v>
      </c>
      <c r="R171" s="92">
        <f>new_yll(2,B171,C171,D171,$C$1,G171+H171,1,F171,F171,SIMDrateratios,RateRatios!$B$3)*10</f>
        <v>117.74398790414521</v>
      </c>
      <c r="S171" s="92">
        <f t="shared" si="231"/>
        <v>1.7499831337048022E-2</v>
      </c>
      <c r="T171" s="92">
        <f>new_yll(5,B171,C171,D171,$C$1,G171,1,F171,F171,SIMDrateratios,RateRatios!$B$3)*1000</f>
        <v>26830.276414897795</v>
      </c>
      <c r="U171" s="92">
        <f>new_yll(5,B171,C171,D171,$C$1,G171+H171,1,F171,F171,SIMDrateratios,RateRatios!$B$3)*1000</f>
        <v>26826.893457577989</v>
      </c>
      <c r="V171" s="92">
        <f t="shared" si="232"/>
        <v>3.3829573198054277</v>
      </c>
      <c r="W171" s="92">
        <f>new_yll(10,B171,C171,D171,$C$1,G171,1,F171,F171,SIMDrateratios,RateRatios!$B$3)*10</f>
        <v>143.37046246414013</v>
      </c>
      <c r="X171" s="92">
        <f>new_yll(10,B171,C171,D171,$C$1,G171+H171,1,F171,F171,SIMDrateratios,RateRatios!$B$3)*10</f>
        <v>143.33035815779439</v>
      </c>
      <c r="Y171" s="92">
        <f t="shared" si="233"/>
        <v>4.010430634573936E-2</v>
      </c>
      <c r="Z171" s="92">
        <f>new_yll(20,B171,C171,D171,$C$1,G171,1,F171,F171,SIMDrateratios,RateRatios!$B$3)*10</f>
        <v>-146.44839952421853</v>
      </c>
      <c r="AA171" s="92">
        <f>new_yll(20,B171,C171,D171,$C$1,G171+H171,1,F171,F171,SIMDrateratios,RateRatios!$B$3)*10</f>
        <v>-146.57206657019231</v>
      </c>
      <c r="AB171" s="92">
        <f t="shared" si="234"/>
        <v>0.1236670459737752</v>
      </c>
      <c r="AC171" s="92">
        <f>hosp_count(2,B171,C171,D171,$C$1,G171,1,F171,F171,SIMDRateRatios_hosp,SIMDrateratios,RateRatios!$B$3)*10</f>
        <v>221.19481091892627</v>
      </c>
      <c r="AD171" s="92">
        <f>hosp_count(2,B171,C171,D171,$C$1,G171+H171,1,F171,F171,SIMDRateRatios_hosp,SIMDrateratios,RateRatios!$B$3)*10</f>
        <v>221.16727916836805</v>
      </c>
      <c r="AE171" s="92">
        <f t="shared" si="235"/>
        <v>2.7531750558210888E-2</v>
      </c>
      <c r="AF171" s="92">
        <f>hosp_count(5,B171,C171,D171,$C$1,G171,1,F171,F171,SIMDRateRatios_hosp,SIMDrateratios,RateRatios!$B$3)*1000</f>
        <v>74932.682724479251</v>
      </c>
      <c r="AG171" s="92">
        <f>hosp_count(5,B171,C171,D171,$C$1,G171+H171,1,F171,F171,SIMDRateRatios_hosp,SIMDrateratios,RateRatios!$B$3)*1000</f>
        <v>74925.835273189674</v>
      </c>
      <c r="AH171" s="92">
        <f t="shared" si="236"/>
        <v>6.8474512895772932</v>
      </c>
      <c r="AI171" s="92">
        <f>hosp_count(10,B171,C171,D171,$C$1,G171,1,F171,F171,SIMDRateRatios_hosp,SIMDrateratios,RateRatios!$B$3)*10</f>
        <v>1249.8859134230493</v>
      </c>
      <c r="AJ171" s="92">
        <f>hosp_count(10,B171,C171,D171,$C$1,G171+H171,1,F171,F171,SIMDRateRatios_hosp,SIMDrateratios,RateRatios!$B$3)*10</f>
        <v>1249.8331119562529</v>
      </c>
      <c r="AK171" s="92">
        <f t="shared" si="237"/>
        <v>5.2801466796381646E-2</v>
      </c>
      <c r="AL171" s="92">
        <f>hosp_count(20,B171,C171,D171,$C$1,G171,1,F171,F171,SIMDRateRatios_hosp,SIMDrateratios,RateRatios!$B$3)*10</f>
        <v>1487.9449594056452</v>
      </c>
      <c r="AM171" s="92">
        <f>hosp_count(20,B171,C171,D171,$C$1,G171+H171,1,F171,F171,SIMDRateRatios_hosp,SIMDrateratios,RateRatios!$B$3)*10</f>
        <v>1487.9541412547173</v>
      </c>
      <c r="AN171" s="92">
        <f t="shared" si="238"/>
        <v>-9.1818490720925183E-3</v>
      </c>
      <c r="AO171" s="232"/>
      <c r="AP171" s="232"/>
      <c r="AQ171" s="232"/>
      <c r="AR171" s="232"/>
      <c r="AS171" s="232"/>
      <c r="AT171" s="232"/>
      <c r="AU171" s="224"/>
      <c r="AV171" s="224"/>
      <c r="AW171" s="224"/>
      <c r="AX171" s="224"/>
      <c r="AY171" s="224"/>
      <c r="AZ171" s="224"/>
      <c r="BA171" s="224"/>
      <c r="BB171" s="224"/>
      <c r="BC171" s="224"/>
      <c r="BD171" s="224"/>
      <c r="BE171" s="224"/>
      <c r="BF171" s="224"/>
      <c r="BG171" s="224"/>
      <c r="BH171" s="224"/>
      <c r="BI171" s="224"/>
      <c r="BJ171" s="224"/>
      <c r="BK171" s="224"/>
    </row>
    <row r="172" spans="1:63" s="86" customFormat="1" x14ac:dyDescent="0.2">
      <c r="A172" s="93" t="s">
        <v>131</v>
      </c>
      <c r="B172" s="94"/>
      <c r="C172" s="94"/>
      <c r="D172" s="94"/>
      <c r="E172" s="95"/>
      <c r="F172" s="96">
        <f>SUM(F152:F171)</f>
        <v>7399.579999999999</v>
      </c>
      <c r="G172" s="96">
        <f t="shared" ref="G172:AN172" si="239">SUM(G152:G171)</f>
        <v>0</v>
      </c>
      <c r="H172" s="96">
        <f t="shared" si="239"/>
        <v>7399.579999999999</v>
      </c>
      <c r="I172" s="96">
        <f t="shared" si="239"/>
        <v>546.30299985776367</v>
      </c>
      <c r="J172" s="96">
        <f t="shared" si="239"/>
        <v>546.21892079689781</v>
      </c>
      <c r="K172" s="96">
        <f t="shared" si="239"/>
        <v>225571.99807681545</v>
      </c>
      <c r="L172" s="96">
        <f t="shared" si="239"/>
        <v>225539.18907380608</v>
      </c>
      <c r="M172" s="96">
        <f t="shared" si="239"/>
        <v>5328.635495918209</v>
      </c>
      <c r="N172" s="96">
        <f>SUM(N152:N171)</f>
        <v>5327.9324979848125</v>
      </c>
      <c r="O172" s="96">
        <f>SUM(O152:O171)</f>
        <v>12231.401424359556</v>
      </c>
      <c r="P172" s="96">
        <f>SUM(P152:P171)</f>
        <v>12230.078890224815</v>
      </c>
      <c r="Q172" s="96">
        <f t="shared" si="239"/>
        <v>17145.137125005956</v>
      </c>
      <c r="R172" s="96">
        <f t="shared" si="239"/>
        <v>17142.479711526154</v>
      </c>
      <c r="S172" s="96">
        <f t="shared" si="239"/>
        <v>2.657413479797885</v>
      </c>
      <c r="T172" s="96">
        <f t="shared" si="239"/>
        <v>6917962.8648612695</v>
      </c>
      <c r="U172" s="96">
        <f t="shared" si="239"/>
        <v>6916920.8590327566</v>
      </c>
      <c r="V172" s="96">
        <f t="shared" si="239"/>
        <v>1042.005828513541</v>
      </c>
      <c r="W172" s="96">
        <f t="shared" si="239"/>
        <v>157335.46070283299</v>
      </c>
      <c r="X172" s="96">
        <f t="shared" si="239"/>
        <v>157312.76007803949</v>
      </c>
      <c r="Y172" s="96">
        <f t="shared" si="239"/>
        <v>22.700624793508354</v>
      </c>
      <c r="Z172" s="96">
        <f t="shared" si="239"/>
        <v>334912.05001457542</v>
      </c>
      <c r="AA172" s="96">
        <f t="shared" si="239"/>
        <v>334866.87883984327</v>
      </c>
      <c r="AB172" s="96">
        <f t="shared" si="239"/>
        <v>45.171174732253405</v>
      </c>
      <c r="AC172" s="96">
        <f t="shared" si="239"/>
        <v>13741.480664436023</v>
      </c>
      <c r="AD172" s="96">
        <f t="shared" si="239"/>
        <v>13739.807905644881</v>
      </c>
      <c r="AE172" s="96">
        <f t="shared" si="239"/>
        <v>1.6727587911474622</v>
      </c>
      <c r="AF172" s="96">
        <f t="shared" si="239"/>
        <v>5645322.221869899</v>
      </c>
      <c r="AG172" s="96">
        <f t="shared" si="239"/>
        <v>5644659.427889986</v>
      </c>
      <c r="AH172" s="96">
        <f t="shared" si="239"/>
        <v>662.79397991174119</v>
      </c>
      <c r="AI172" s="96">
        <f t="shared" si="239"/>
        <v>132502.27453536319</v>
      </c>
      <c r="AJ172" s="96">
        <f t="shared" si="239"/>
        <v>132487.64581581624</v>
      </c>
      <c r="AK172" s="96">
        <f t="shared" si="239"/>
        <v>14.628719546965954</v>
      </c>
      <c r="AL172" s="96">
        <f t="shared" si="239"/>
        <v>301881.48497402354</v>
      </c>
      <c r="AM172" s="96">
        <f t="shared" si="239"/>
        <v>301852.05102277745</v>
      </c>
      <c r="AN172" s="96">
        <f t="shared" si="239"/>
        <v>29.433951246153242</v>
      </c>
      <c r="AO172" s="233"/>
      <c r="AP172" s="233"/>
      <c r="AQ172" s="233"/>
      <c r="AR172" s="233"/>
      <c r="AS172" s="233"/>
      <c r="AT172" s="233"/>
      <c r="AU172" s="224"/>
      <c r="AV172" s="224"/>
      <c r="AW172" s="224"/>
      <c r="AX172" s="224"/>
      <c r="AY172" s="224"/>
      <c r="AZ172" s="224"/>
      <c r="BA172" s="224"/>
      <c r="BB172" s="224"/>
      <c r="BC172" s="224"/>
      <c r="BD172" s="224"/>
      <c r="BE172" s="224"/>
      <c r="BF172" s="224"/>
      <c r="BG172" s="224"/>
      <c r="BH172" s="224"/>
      <c r="BI172" s="224"/>
      <c r="BJ172" s="224"/>
      <c r="BK172" s="224"/>
    </row>
    <row r="173" spans="1:63" x14ac:dyDescent="0.2">
      <c r="A173" s="83" t="s">
        <v>110</v>
      </c>
      <c r="B173" s="71">
        <v>0.5</v>
      </c>
      <c r="C173" s="76" t="s">
        <v>3</v>
      </c>
      <c r="D173" s="76">
        <v>3</v>
      </c>
      <c r="E173" s="84">
        <v>1</v>
      </c>
      <c r="F173" s="80">
        <f>HLOOKUP('III Tool Overview'!$H$6,LookUpData_Pop!$B$1:$AV$269,LookUpData_Pop!BB169,FALSE)/50</f>
        <v>83.46</v>
      </c>
      <c r="G173" s="71">
        <v>0</v>
      </c>
      <c r="H173" s="72">
        <f>F173</f>
        <v>83.46</v>
      </c>
      <c r="I173" s="92">
        <f>new_ci(2,B173,C173,D173,$C$1,G173,1,F173,E173*F173,SIMDrateratios,RateRatios!$B$3)*10</f>
        <v>4.373375513580248E-2</v>
      </c>
      <c r="J173" s="92">
        <f>new_ci(2,B173,C173,D173,$C$1,G173+H173,1,H173,H173,SIMDrateratios,RateRatios!$B$3)*10</f>
        <v>4.3726950321282834E-2</v>
      </c>
      <c r="K173" s="92">
        <f>new_ci(5,B173,C173,D173,$C$1,G173,1,F173,F173,SIMDrateratios,RateRatios!$B$3)*1000</f>
        <v>19.42439231694307</v>
      </c>
      <c r="L173" s="72">
        <f>new_ci(5,B173,C173,D173,$C$1,H173,1,F173,F173,SIMDrateratios,RateRatios!$B$3)*1000</f>
        <v>19.42137022408733</v>
      </c>
      <c r="M173" s="92">
        <f>new_ci(10,B173,C173,D173,$C$1,G173,1,F173,F173,SIMDrateratios,RateRatios!$B$3)*10</f>
        <v>0.52434355742413685</v>
      </c>
      <c r="N173" s="92">
        <f>new_ci(10,B173,C173,D173,$C$1,G173+H173,1,F173,F173,SIMDrateratios,RateRatios!$B$3)*10</f>
        <v>0.52426199495127346</v>
      </c>
      <c r="O173" s="92">
        <f>new_ci(20,B173,C173,D173,$C$1,G173,1,F173,F173,SIMDrateratios,RateRatios!$B$3)*10</f>
        <v>1.6381848293226655</v>
      </c>
      <c r="P173" s="92">
        <f>new_ci(20,B173,C173,D173,$C$1,G173+H173,1,F173,F173,SIMDrateratios,RateRatios!$B$3)*10</f>
        <v>1.6379301772858736</v>
      </c>
      <c r="Q173" s="92">
        <f>new_yll(2,B173,C173,D173,$C$1,G173,1,F173,F173,SIMDrateratios,RateRatios!$B$3)*10</f>
        <v>4.3296417584444455</v>
      </c>
      <c r="R173" s="92">
        <f>new_yll(2,B173,C173,D173,$C$1,G173+H173,1,F173,F173,SIMDrateratios,RateRatios!$B$3)*10</f>
        <v>4.3289680818070009</v>
      </c>
      <c r="S173" s="92">
        <f>Q173-R173</f>
        <v>6.7367663744466455E-4</v>
      </c>
      <c r="T173" s="92">
        <f>new_yll(5,B173,C173,D173,$C$1,G173,1,F173,F173,SIMDrateratios,RateRatios!$B$3)*1000</f>
        <v>1892.2322382729715</v>
      </c>
      <c r="U173" s="92">
        <f>new_yll(5,B173,C173,D173,$C$1,G173+H173,1,F173,F173,SIMDrateratios,RateRatios!$B$3)*1000</f>
        <v>1891.9378400909056</v>
      </c>
      <c r="V173" s="92">
        <f>T173-U173</f>
        <v>0.29439818206583368</v>
      </c>
      <c r="W173" s="92">
        <f>new_yll(10,B173,C173,D173,$C$1,G173,1,F173,F173,SIMDrateratios,RateRatios!$B$3)*10</f>
        <v>49.576877011839301</v>
      </c>
      <c r="X173" s="92">
        <f>new_yll(10,B173,C173,D173,$C$1,G173+H173,1,F173,F173,SIMDrateratios,RateRatios!$B$3)*10</f>
        <v>49.569165212418142</v>
      </c>
      <c r="Y173" s="92">
        <f>W173-X173</f>
        <v>7.7117994211590712E-3</v>
      </c>
      <c r="Z173" s="92">
        <f>new_yll(20,B173,C173,D173,$C$1,G173,1,F173,F173,SIMDrateratios,RateRatios!$B$3)*10</f>
        <v>144.19201034003581</v>
      </c>
      <c r="AA173" s="92">
        <f>new_yll(20,B173,C173,D173,$C$1,G173+H173,1,F173,F173,SIMDrateratios,RateRatios!$B$3)*10</f>
        <v>144.16959527719257</v>
      </c>
      <c r="AB173" s="92">
        <f>Z173-AA173</f>
        <v>2.241506284323691E-2</v>
      </c>
      <c r="AC173" s="92">
        <f>hosp_count(2,B173,C173,D173,$C$1,G173,1,F173,F173,SIMDRateRatios_hosp,SIMDrateratios,RateRatios!$B$3)*10</f>
        <v>54.090231290418259</v>
      </c>
      <c r="AD173" s="92">
        <f>hosp_count(2,B173,C173,D173,$C$1,G173+H173,1,F173,F173,SIMDRateRatios_hosp,SIMDrateratios,RateRatios!$B$3)*10</f>
        <v>54.083688044827014</v>
      </c>
      <c r="AE173" s="92">
        <f>AC173-AD173</f>
        <v>6.5432455912457499E-3</v>
      </c>
      <c r="AF173" s="92">
        <f>hosp_count(5,B173,C173,D173,$C$1,G173,1,F173,F173,SIMDRateRatios_hosp,SIMDrateratios,RateRatios!$B$3)*1000</f>
        <v>22514.063530829422</v>
      </c>
      <c r="AG173" s="92">
        <f>hosp_count(5,B173,C173,D173,$C$1,G173+H173,1,F173,F173,SIMDRateRatios_hosp,SIMDrateratios,RateRatios!$B$3)*1000</f>
        <v>22511.340320157207</v>
      </c>
      <c r="AH173" s="92">
        <f>AF173-AG173</f>
        <v>2.7232106722149183</v>
      </c>
      <c r="AI173" s="92">
        <f>hosp_count(10,B173,C173,D173,$C$1,G173,1,F173,F173,SIMDRateRatios_hosp,SIMDrateratios,RateRatios!$B$3)*10</f>
        <v>541.89187648937389</v>
      </c>
      <c r="AJ173" s="92">
        <f>hosp_count(10,B173,C173,D173,$C$1,G173+H173,1,F173,F173,SIMDRateRatios_hosp,SIMDrateratios,RateRatios!$B$3)*10</f>
        <v>541.82634621514001</v>
      </c>
      <c r="AK173" s="92">
        <f>AI173-AJ173</f>
        <v>6.5530274233879027E-2</v>
      </c>
      <c r="AL173" s="92">
        <f>hosp_count(20,B173,C173,D173,$C$1,G173,1,F173,F173,SIMDRateRatios_hosp,SIMDrateratios,RateRatios!$B$3)*10</f>
        <v>1314.4993179148403</v>
      </c>
      <c r="AM173" s="92">
        <f>hosp_count(20,B173,C173,D173,$C$1,G173+H173,1,F173,F173,SIMDRateRatios_hosp,SIMDrateratios,RateRatios!$B$3)*10</f>
        <v>1314.3404682495009</v>
      </c>
      <c r="AN173" s="92">
        <f>AL173-AM173</f>
        <v>0.15884966533940315</v>
      </c>
    </row>
    <row r="174" spans="1:63" x14ac:dyDescent="0.2">
      <c r="A174" s="83" t="s">
        <v>111</v>
      </c>
      <c r="B174" s="71">
        <v>2.5</v>
      </c>
      <c r="C174" s="76" t="s">
        <v>3</v>
      </c>
      <c r="D174" s="76">
        <v>3</v>
      </c>
      <c r="E174" s="84">
        <v>1</v>
      </c>
      <c r="F174" s="80">
        <f>HLOOKUP('III Tool Overview'!$H$6,LookUpData_Pop!$B$1:$AV$269,LookUpData_Pop!BB170,FALSE)/50</f>
        <v>295.44</v>
      </c>
      <c r="G174" s="71">
        <v>0</v>
      </c>
      <c r="H174" s="72">
        <f t="shared" ref="H174:H192" si="240">F174</f>
        <v>295.44</v>
      </c>
      <c r="I174" s="92">
        <f>new_ci(2,B174,C174,D174,$C$1,G174,1,F174,E174*F174,SIMDrateratios,RateRatios!$B$3)*10</f>
        <v>0.18237571391110821</v>
      </c>
      <c r="J174" s="92">
        <f>new_ci(2,B174,C174,D174,$C$1,G174+H174,1,H174,H174,SIMDrateratios,RateRatios!$B$3)*10</f>
        <v>0.18234722226690872</v>
      </c>
      <c r="K174" s="92">
        <f>new_ci(5,B174,C174,D174,$C$1,G174,1,F174,F174,SIMDrateratios,RateRatios!$B$3)*1000</f>
        <v>81.001060357705299</v>
      </c>
      <c r="L174" s="72">
        <f>new_ci(5,B174,C174,D174,$C$1,H174,1,F174,F174,SIMDrateratios,RateRatios!$B$3)*1000</f>
        <v>80.988407311945821</v>
      </c>
      <c r="M174" s="92">
        <f>new_ci(10,B174,C174,D174,$C$1,G174,1,F174,F174,SIMDrateratios,RateRatios!$B$3)*10</f>
        <v>2.1864719175893015</v>
      </c>
      <c r="N174" s="92">
        <f>new_ci(10,B174,C174,D174,$C$1,G174+H174,1,F174,F174,SIMDrateratios,RateRatios!$B$3)*10</f>
        <v>2.1861304519054343</v>
      </c>
      <c r="O174" s="92">
        <f>new_ci(20,B174,C174,D174,$C$1,G174,1,F174,F174,SIMDrateratios,RateRatios!$B$3)*10</f>
        <v>6.8302913247581625</v>
      </c>
      <c r="P174" s="92">
        <f>new_ci(20,B174,C174,D174,$C$1,G174+H174,1,F174,F174,SIMDrateratios,RateRatios!$B$3)*10</f>
        <v>6.829225463897429</v>
      </c>
      <c r="Q174" s="92">
        <f>new_yll(2,B174,C174,D174,$C$1,G174,1,F174,F174,SIMDrateratios,RateRatios!$B$3)*10</f>
        <v>17.690444249377496</v>
      </c>
      <c r="R174" s="92">
        <f>new_yll(2,B174,C174,D174,$C$1,G174+H174,1,F174,F174,SIMDrateratios,RateRatios!$B$3)*10</f>
        <v>17.687680559890147</v>
      </c>
      <c r="S174" s="92">
        <f t="shared" ref="S174:S192" si="241">Q174-R174</f>
        <v>2.7636894873488416E-3</v>
      </c>
      <c r="T174" s="92">
        <f>new_yll(5,B174,C174,D174,$C$1,G174,1,F174,F174,SIMDrateratios,RateRatios!$B$3)*1000</f>
        <v>7728.7383234654535</v>
      </c>
      <c r="U174" s="92">
        <f>new_yll(5,B174,C174,D174,$C$1,G174+H174,1,F174,F174,SIMDrateratios,RateRatios!$B$3)*1000</f>
        <v>7727.5310285634332</v>
      </c>
      <c r="V174" s="92">
        <f t="shared" ref="V174:V192" si="242">T174-U174</f>
        <v>1.2072949020202941</v>
      </c>
      <c r="W174" s="92">
        <f>new_yll(10,B174,C174,D174,$C$1,G174,1,F174,F174,SIMDrateratios,RateRatios!$B$3)*10</f>
        <v>202.35896240823021</v>
      </c>
      <c r="X174" s="92">
        <f>new_yll(10,B174,C174,D174,$C$1,G174+H174,1,F174,F174,SIMDrateratios,RateRatios!$B$3)*10</f>
        <v>202.32735942023373</v>
      </c>
      <c r="Y174" s="92">
        <f t="shared" ref="Y174:Y192" si="243">W174-X174</f>
        <v>3.160298799647876E-2</v>
      </c>
      <c r="Z174" s="92">
        <f>new_yll(20,B174,C174,D174,$C$1,G174,1,F174,F174,SIMDrateratios,RateRatios!$B$3)*10</f>
        <v>587.54098714057591</v>
      </c>
      <c r="AA174" s="92">
        <f>new_yll(20,B174,C174,D174,$C$1,G174+H174,1,F174,F174,SIMDrateratios,RateRatios!$B$3)*10</f>
        <v>587.44929820112475</v>
      </c>
      <c r="AB174" s="92">
        <f t="shared" ref="AB174:AB192" si="244">Z174-AA174</f>
        <v>9.1688939451159968E-2</v>
      </c>
      <c r="AC174" s="92">
        <f>hosp_count(2,B174,C174,D174,$C$1,G174,1,F174,F174,SIMDRateRatios_hosp,SIMDrateratios,RateRatios!$B$3)*10</f>
        <v>201.14852434516521</v>
      </c>
      <c r="AD174" s="92">
        <f>hosp_count(2,B174,C174,D174,$C$1,G174+H174,1,F174,F174,SIMDRateRatios_hosp,SIMDrateratios,RateRatios!$B$3)*10</f>
        <v>201.12409317644489</v>
      </c>
      <c r="AE174" s="92">
        <f t="shared" ref="AE174:AE192" si="245">AC174-AD174</f>
        <v>2.4431168720326468E-2</v>
      </c>
      <c r="AF174" s="92">
        <f>hosp_count(5,B174,C174,D174,$C$1,G174,1,F174,F174,SIMDRateRatios_hosp,SIMDrateratios,RateRatios!$B$3)*1000</f>
        <v>83723.117161047994</v>
      </c>
      <c r="AG174" s="92">
        <f>hosp_count(5,B174,C174,D174,$C$1,G174+H174,1,F174,F174,SIMDRateRatios_hosp,SIMDrateratios,RateRatios!$B$3)*1000</f>
        <v>83712.949586188421</v>
      </c>
      <c r="AH174" s="92">
        <f t="shared" ref="AH174:AH192" si="246">AF174-AG174</f>
        <v>10.167574859573506</v>
      </c>
      <c r="AI174" s="92">
        <f>hosp_count(10,B174,C174,D174,$C$1,G174,1,F174,F174,SIMDRateRatios_hosp,SIMDrateratios,RateRatios!$B$3)*10</f>
        <v>2015.0720459736656</v>
      </c>
      <c r="AJ174" s="92">
        <f>hosp_count(10,B174,C174,D174,$C$1,G174+H174,1,F174,F174,SIMDRateRatios_hosp,SIMDrateratios,RateRatios!$B$3)*10</f>
        <v>2014.8273949101847</v>
      </c>
      <c r="AK174" s="92">
        <f t="shared" ref="AK174:AK192" si="247">AI174-AJ174</f>
        <v>0.24465106348088739</v>
      </c>
      <c r="AL174" s="92">
        <f>hosp_count(20,B174,C174,D174,$C$1,G174,1,F174,F174,SIMDRateRatios_hosp,SIMDrateratios,RateRatios!$B$3)*10</f>
        <v>4887.6076036270551</v>
      </c>
      <c r="AM174" s="92">
        <f>hosp_count(20,B174,C174,D174,$C$1,G174+H174,1,F174,F174,SIMDRateRatios_hosp,SIMDrateratios,RateRatios!$B$3)*10</f>
        <v>4887.0146845494437</v>
      </c>
      <c r="AN174" s="92">
        <f t="shared" ref="AN174:AN192" si="248">AL174-AM174</f>
        <v>0.59291907761144103</v>
      </c>
    </row>
    <row r="175" spans="1:63" x14ac:dyDescent="0.2">
      <c r="A175" s="83" t="s">
        <v>112</v>
      </c>
      <c r="B175" s="71">
        <v>7.5</v>
      </c>
      <c r="C175" s="76" t="s">
        <v>3</v>
      </c>
      <c r="D175" s="76">
        <v>3</v>
      </c>
      <c r="E175" s="84">
        <v>1</v>
      </c>
      <c r="F175" s="80">
        <f>HLOOKUP('III Tool Overview'!$H$6,LookUpData_Pop!$B$1:$AV$269,LookUpData_Pop!BB171,FALSE)/50</f>
        <v>346.94</v>
      </c>
      <c r="G175" s="71">
        <v>0</v>
      </c>
      <c r="H175" s="72">
        <f t="shared" si="240"/>
        <v>346.94</v>
      </c>
      <c r="I175" s="92">
        <f>new_ci(2,B175,C175,D175,$C$1,G175,1,F175,E175*F175,SIMDrateratios,RateRatios!$B$3)*10</f>
        <v>0.3501286239573787</v>
      </c>
      <c r="J175" s="92">
        <f>new_ci(2,B175,C175,D175,$C$1,G175+H175,1,H175,H175,SIMDrateratios,RateRatios!$B$3)*10</f>
        <v>0.35007383513152696</v>
      </c>
      <c r="K175" s="92">
        <f>new_ci(5,B175,C175,D175,$C$1,G175,1,F175,F175,SIMDrateratios,RateRatios!$B$3)*1000</f>
        <v>155.49700410934821</v>
      </c>
      <c r="L175" s="72">
        <f>new_ci(5,B175,C175,D175,$C$1,H175,1,F175,F175,SIMDrateratios,RateRatios!$B$3)*1000</f>
        <v>155.47267585312022</v>
      </c>
      <c r="M175" s="92">
        <f>new_ci(10,B175,C175,D175,$C$1,G175,1,F175,F175,SIMDrateratios,RateRatios!$B$3)*10</f>
        <v>4.1967295006524994</v>
      </c>
      <c r="N175" s="92">
        <f>new_ci(10,B175,C175,D175,$C$1,G175+H175,1,F175,F175,SIMDrateratios,RateRatios!$B$3)*10</f>
        <v>4.1960731522193653</v>
      </c>
      <c r="O175" s="92">
        <f>new_ci(20,B175,C175,D175,$C$1,G175,1,F175,F175,SIMDrateratios,RateRatios!$B$3)*10</f>
        <v>13.103563622862712</v>
      </c>
      <c r="P175" s="92">
        <f>new_ci(20,B175,C175,D175,$C$1,G175+H175,1,F175,F175,SIMDrateratios,RateRatios!$B$3)*10</f>
        <v>13.101516924294485</v>
      </c>
      <c r="Q175" s="92">
        <f>new_yll(2,B175,C175,D175,$C$1,G175,1,F175,F175,SIMDrateratios,RateRatios!$B$3)*10</f>
        <v>31.861704780121464</v>
      </c>
      <c r="R175" s="92">
        <f>new_yll(2,B175,C175,D175,$C$1,G175+H175,1,F175,F175,SIMDrateratios,RateRatios!$B$3)*10</f>
        <v>31.856718996968954</v>
      </c>
      <c r="S175" s="92">
        <f t="shared" si="241"/>
        <v>4.9857831525095264E-3</v>
      </c>
      <c r="T175" s="92">
        <f>new_yll(5,B175,C175,D175,$C$1,G175,1,F175,F175,SIMDrateratios,RateRatios!$B$3)*1000</f>
        <v>13903.815576637386</v>
      </c>
      <c r="U175" s="92">
        <f>new_yll(5,B175,C175,D175,$C$1,G175+H175,1,F175,F175,SIMDrateratios,RateRatios!$B$3)*1000</f>
        <v>13901.640254236521</v>
      </c>
      <c r="V175" s="92">
        <f t="shared" si="242"/>
        <v>2.1753224008643883</v>
      </c>
      <c r="W175" s="92">
        <f>new_yll(10,B175,C175,D175,$C$1,G175,1,F175,F175,SIMDrateratios,RateRatios!$B$3)*10</f>
        <v>363.23027409949145</v>
      </c>
      <c r="X175" s="92">
        <f>new_yll(10,B175,C175,D175,$C$1,G175+H175,1,F175,F175,SIMDrateratios,RateRatios!$B$3)*10</f>
        <v>363.17346603970805</v>
      </c>
      <c r="Y175" s="92">
        <f t="shared" si="243"/>
        <v>5.6808059783406861E-2</v>
      </c>
      <c r="Z175" s="92">
        <f>new_yll(20,B175,C175,D175,$C$1,G175,1,F175,F175,SIMDrateratios,RateRatios!$B$3)*10</f>
        <v>1048.5746681734079</v>
      </c>
      <c r="AA175" s="92">
        <f>new_yll(20,B175,C175,D175,$C$1,G175+H175,1,F175,F175,SIMDrateratios,RateRatios!$B$3)*10</f>
        <v>1048.4108754542031</v>
      </c>
      <c r="AB175" s="92">
        <f t="shared" si="244"/>
        <v>0.16379271920482097</v>
      </c>
      <c r="AC175" s="92">
        <f>hosp_count(2,B175,C175,D175,$C$1,G175,1,F175,F175,SIMDRateRatios_hosp,SIMDrateratios,RateRatios!$B$3)*10</f>
        <v>273.85660802966402</v>
      </c>
      <c r="AD175" s="92">
        <f>hosp_count(2,B175,C175,D175,$C$1,G175+H175,1,F175,F175,SIMDRateRatios_hosp,SIMDrateratios,RateRatios!$B$3)*10</f>
        <v>273.82329048442568</v>
      </c>
      <c r="AE175" s="92">
        <f t="shared" si="245"/>
        <v>3.3317545238332968E-2</v>
      </c>
      <c r="AF175" s="92">
        <f>hosp_count(5,B175,C175,D175,$C$1,G175,1,F175,F175,SIMDRateRatios_hosp,SIMDrateratios,RateRatios!$B$3)*1000</f>
        <v>113978.88834598074</v>
      </c>
      <c r="AG175" s="92">
        <f>hosp_count(5,B175,C175,D175,$C$1,G175+H175,1,F175,F175,SIMDRateRatios_hosp,SIMDrateratios,RateRatios!$B$3)*1000</f>
        <v>113965.02450363942</v>
      </c>
      <c r="AH175" s="92">
        <f t="shared" si="246"/>
        <v>13.863842341321288</v>
      </c>
      <c r="AI175" s="92">
        <f>hosp_count(10,B175,C175,D175,$C$1,G175,1,F175,F175,SIMDRateRatios_hosp,SIMDrateratios,RateRatios!$B$3)*10</f>
        <v>2742.9167671502178</v>
      </c>
      <c r="AJ175" s="92">
        <f>hosp_count(10,B175,C175,D175,$C$1,G175+H175,1,F175,F175,SIMDRateRatios_hosp,SIMDrateratios,RateRatios!$B$3)*10</f>
        <v>2742.5832769689537</v>
      </c>
      <c r="AK175" s="92">
        <f t="shared" si="247"/>
        <v>0.33349018126409646</v>
      </c>
      <c r="AL175" s="92">
        <f>hosp_count(20,B175,C175,D175,$C$1,G175,1,F175,F175,SIMDRateRatios_hosp,SIMDrateratios,RateRatios!$B$3)*10</f>
        <v>6650.3134452905178</v>
      </c>
      <c r="AM175" s="92">
        <f>hosp_count(20,B175,C175,D175,$C$1,G175+H175,1,F175,F175,SIMDRateRatios_hosp,SIMDrateratios,RateRatios!$B$3)*10</f>
        <v>6649.5059721373809</v>
      </c>
      <c r="AN175" s="92">
        <f t="shared" si="248"/>
        <v>0.80747315313692525</v>
      </c>
    </row>
    <row r="176" spans="1:63" x14ac:dyDescent="0.2">
      <c r="A176" s="83" t="s">
        <v>113</v>
      </c>
      <c r="B176" s="71">
        <v>12.5</v>
      </c>
      <c r="C176" s="76" t="s">
        <v>3</v>
      </c>
      <c r="D176" s="76">
        <v>3</v>
      </c>
      <c r="E176" s="84">
        <v>1</v>
      </c>
      <c r="F176" s="80">
        <f>HLOOKUP('III Tool Overview'!$H$6,LookUpData_Pop!$B$1:$AV$269,LookUpData_Pop!BB172,FALSE)/50</f>
        <v>369.4</v>
      </c>
      <c r="G176" s="71">
        <v>0</v>
      </c>
      <c r="H176" s="72">
        <f t="shared" si="240"/>
        <v>369.4</v>
      </c>
      <c r="I176" s="92">
        <f>new_ci(2,B176,C176,D176,$C$1,G176,1,F176,E176*F176,SIMDrateratios,RateRatios!$B$3)*10</f>
        <v>0.51734985392831767</v>
      </c>
      <c r="J176" s="92">
        <f>new_ci(2,B176,C176,D176,$C$1,G176+H176,1,H176,H176,SIMDrateratios,RateRatios!$B$3)*10</f>
        <v>0.51726900121740127</v>
      </c>
      <c r="K176" s="92">
        <f>new_ci(5,B176,C176,D176,$C$1,G176,1,F176,F176,SIMDrateratios,RateRatios!$B$3)*1000</f>
        <v>229.74681108995497</v>
      </c>
      <c r="L176" s="72">
        <f>new_ci(5,B176,C176,D176,$C$1,H176,1,F176,F176,SIMDrateratios,RateRatios!$B$3)*1000</f>
        <v>229.71091434457179</v>
      </c>
      <c r="M176" s="92">
        <f>new_ci(10,B176,C176,D176,$C$1,G176,1,F176,F176,SIMDrateratios,RateRatios!$B$3)*10</f>
        <v>6.199751649203245</v>
      </c>
      <c r="N176" s="92">
        <f>new_ci(10,B176,C176,D176,$C$1,G176+H176,1,F176,F176,SIMDrateratios,RateRatios!$B$3)*10</f>
        <v>6.1987834823448402</v>
      </c>
      <c r="O176" s="92">
        <f>new_ci(20,B176,C176,D176,$C$1,G176,1,F176,F176,SIMDrateratios,RateRatios!$B$3)*10</f>
        <v>19.348006800573412</v>
      </c>
      <c r="P176" s="92">
        <f>new_ci(20,B176,C176,D176,$C$1,G176+H176,1,F176,F176,SIMDrateratios,RateRatios!$B$3)*10</f>
        <v>19.34499076654394</v>
      </c>
      <c r="Q176" s="92">
        <f>new_yll(2,B176,C176,D176,$C$1,G176,1,F176,F176,SIMDrateratios,RateRatios!$B$3)*10</f>
        <v>45.009437291763632</v>
      </c>
      <c r="R176" s="92">
        <f>new_yll(2,B176,C176,D176,$C$1,G176+H176,1,F176,F176,SIMDrateratios,RateRatios!$B$3)*10</f>
        <v>45.002403105913906</v>
      </c>
      <c r="S176" s="92">
        <f t="shared" si="241"/>
        <v>7.0341858497258158E-3</v>
      </c>
      <c r="T176" s="92">
        <f>new_yll(5,B176,C176,D176,$C$1,G176,1,F176,F176,SIMDrateratios,RateRatios!$B$3)*1000</f>
        <v>19623.911598035458</v>
      </c>
      <c r="U176" s="92">
        <f>new_yll(5,B176,C176,D176,$C$1,G176+H176,1,F176,F176,SIMDrateratios,RateRatios!$B$3)*1000</f>
        <v>19620.845456862131</v>
      </c>
      <c r="V176" s="92">
        <f t="shared" si="242"/>
        <v>3.0661411733271962</v>
      </c>
      <c r="W176" s="92">
        <f>new_yll(10,B176,C176,D176,$C$1,G176,1,F176,F176,SIMDrateratios,RateRatios!$B$3)*10</f>
        <v>511.79655451574121</v>
      </c>
      <c r="X176" s="92">
        <f>new_yll(10,B176,C176,D176,$C$1,G176+H176,1,F176,F176,SIMDrateratios,RateRatios!$B$3)*10</f>
        <v>511.71663004967678</v>
      </c>
      <c r="Y176" s="92">
        <f t="shared" si="243"/>
        <v>7.9924466064426269E-2</v>
      </c>
      <c r="Z176" s="92">
        <f>new_yll(20,B176,C176,D176,$C$1,G176,1,F176,F176,SIMDrateratios,RateRatios!$B$3)*10</f>
        <v>1470.9185560709052</v>
      </c>
      <c r="AA176" s="92">
        <f>new_yll(20,B176,C176,D176,$C$1,G176+H176,1,F176,F176,SIMDrateratios,RateRatios!$B$3)*10</f>
        <v>1470.6892404649886</v>
      </c>
      <c r="AB176" s="92">
        <f t="shared" si="244"/>
        <v>0.22931560591655398</v>
      </c>
      <c r="AC176" s="92">
        <f>hosp_count(2,B176,C176,D176,$C$1,G176,1,F176,F176,SIMDRateRatios_hosp,SIMDrateratios,RateRatios!$B$3)*10</f>
        <v>321.79547871107229</v>
      </c>
      <c r="AD176" s="92">
        <f>hosp_count(2,B176,C176,D176,$C$1,G176+H176,1,F176,F176,SIMDRateRatios_hosp,SIMDrateratios,RateRatios!$B$3)*10</f>
        <v>321.75637805147505</v>
      </c>
      <c r="AE176" s="92">
        <f t="shared" si="245"/>
        <v>3.9100659597238518E-2</v>
      </c>
      <c r="AF176" s="92">
        <f>hosp_count(5,B176,C176,D176,$C$1,G176,1,F176,F176,SIMDRateRatios_hosp,SIMDrateratios,RateRatios!$B$3)*1000</f>
        <v>133922.58482033585</v>
      </c>
      <c r="AG176" s="92">
        <f>hosp_count(5,B176,C176,D176,$C$1,G176+H176,1,F176,F176,SIMDRateRatios_hosp,SIMDrateratios,RateRatios!$B$3)*1000</f>
        <v>133906.3168914181</v>
      </c>
      <c r="AH176" s="92">
        <f t="shared" si="246"/>
        <v>16.267928917746758</v>
      </c>
      <c r="AI176" s="92">
        <f>hosp_count(10,B176,C176,D176,$C$1,G176,1,F176,F176,SIMDRateRatios_hosp,SIMDrateratios,RateRatios!$B$3)*10</f>
        <v>3222.4422670128088</v>
      </c>
      <c r="AJ176" s="92">
        <f>hosp_count(10,B176,C176,D176,$C$1,G176+H176,1,F176,F176,SIMDRateRatios_hosp,SIMDrateratios,RateRatios!$B$3)*10</f>
        <v>3222.051064532212</v>
      </c>
      <c r="AK176" s="92">
        <f t="shared" si="247"/>
        <v>0.39120248059680307</v>
      </c>
      <c r="AL176" s="92">
        <f>hosp_count(20,B176,C176,D176,$C$1,G176,1,F176,F176,SIMDRateRatios_hosp,SIMDrateratios,RateRatios!$B$3)*10</f>
        <v>7809.7777753681257</v>
      </c>
      <c r="AM176" s="92">
        <f>hosp_count(20,B176,C176,D176,$C$1,G176+H176,1,F176,F176,SIMDRateRatios_hosp,SIMDrateratios,RateRatios!$B$3)*10</f>
        <v>7808.8314424834498</v>
      </c>
      <c r="AN176" s="92">
        <f t="shared" si="248"/>
        <v>0.94633288467593957</v>
      </c>
    </row>
    <row r="177" spans="1:40" x14ac:dyDescent="0.2">
      <c r="A177" s="83" t="s">
        <v>114</v>
      </c>
      <c r="B177" s="71">
        <v>17.5</v>
      </c>
      <c r="C177" s="76" t="s">
        <v>3</v>
      </c>
      <c r="D177" s="76">
        <v>3</v>
      </c>
      <c r="E177" s="84">
        <v>1</v>
      </c>
      <c r="F177" s="80">
        <f>HLOOKUP('III Tool Overview'!$H$6,LookUpData_Pop!$B$1:$AV$269,LookUpData_Pop!BB173,FALSE)/50</f>
        <v>462.34</v>
      </c>
      <c r="G177" s="59">
        <f>'III Tool Overview'!$H$9/110</f>
        <v>0</v>
      </c>
      <c r="H177" s="72">
        <f t="shared" si="240"/>
        <v>462.34</v>
      </c>
      <c r="I177" s="92">
        <f>new_ci(2,B177,C177,D177,$C$1,G177,1,F177,E177*F177,SIMDrateratios,RateRatios!$B$3)*10</f>
        <v>1.0585555239626878</v>
      </c>
      <c r="J177" s="92">
        <f>new_ci(2,B177,C177,D177,$C$1,G177+H177,1,H177,H177,SIMDrateratios,RateRatios!$B$3)*10</f>
        <v>1.0583900401104198</v>
      </c>
      <c r="K177" s="92">
        <f>new_ci(5,B177,C177,D177,$C$1,G177,1,F177,F177,SIMDrateratios,RateRatios!$B$3)*1000</f>
        <v>470.01568967308259</v>
      </c>
      <c r="L177" s="72">
        <f>new_ci(5,B177,C177,D177,$C$1,H177,1,F177,F177,SIMDrateratios,RateRatios!$B$3)*1000</f>
        <v>469.94224112710071</v>
      </c>
      <c r="M177" s="92">
        <f>new_ci(10,B177,C177,D177,$C$1,G177,1,F177,F177,SIMDrateratios,RateRatios!$B$3)*10</f>
        <v>12.679187611050473</v>
      </c>
      <c r="N177" s="92">
        <f>new_ci(10,B177,C177,D177,$C$1,G177+H177,1,F177,F177,SIMDrateratios,RateRatios!$B$3)*10</f>
        <v>12.677207968593752</v>
      </c>
      <c r="O177" s="92">
        <f>new_ci(20,B177,C177,D177,$C$1,G177,1,F177,F177,SIMDrateratios,RateRatios!$B$3)*10</f>
        <v>39.524075189926819</v>
      </c>
      <c r="P177" s="92">
        <f>new_ci(20,B177,C177,D177,$C$1,G177+H177,1,F177,F177,SIMDrateratios,RateRatios!$B$3)*10</f>
        <v>39.51792217365881</v>
      </c>
      <c r="Q177" s="92">
        <f>new_yll(2,B177,C177,D177,$C$1,G177,1,F177,F177,SIMDrateratios,RateRatios!$B$3)*10</f>
        <v>85.742997440977703</v>
      </c>
      <c r="R177" s="92">
        <f>new_yll(2,B177,C177,D177,$C$1,G177+H177,1,F177,F177,SIMDrateratios,RateRatios!$B$3)*10</f>
        <v>85.729593248943999</v>
      </c>
      <c r="S177" s="92">
        <f t="shared" si="241"/>
        <v>1.3404192033704021E-2</v>
      </c>
      <c r="T177" s="92">
        <f>new_yll(5,B177,C177,D177,$C$1,G177,1,F177,F177,SIMDrateratios,RateRatios!$B$3)*1000</f>
        <v>37326.533312346197</v>
      </c>
      <c r="U177" s="92">
        <f>new_yll(5,B177,C177,D177,$C$1,G177+H177,1,F177,F177,SIMDrateratios,RateRatios!$B$3)*1000</f>
        <v>37320.700335697729</v>
      </c>
      <c r="V177" s="92">
        <f t="shared" si="242"/>
        <v>5.8329766484675929</v>
      </c>
      <c r="W177" s="92">
        <f>new_yll(10,B177,C177,D177,$C$1,G177,1,F177,F177,SIMDrateratios,RateRatios!$B$3)*10</f>
        <v>970.61612945703018</v>
      </c>
      <c r="X177" s="92">
        <f>new_yll(10,B177,C177,D177,$C$1,G177+H177,1,F177,F177,SIMDrateratios,RateRatios!$B$3)*10</f>
        <v>970.46458004976546</v>
      </c>
      <c r="Y177" s="92">
        <f t="shared" si="243"/>
        <v>0.15154940726472432</v>
      </c>
      <c r="Z177" s="92">
        <f>new_yll(20,B177,C177,D177,$C$1,G177,1,F177,F177,SIMDrateratios,RateRatios!$B$3)*10</f>
        <v>2767.8425659546647</v>
      </c>
      <c r="AA177" s="92">
        <f>new_yll(20,B177,C177,D177,$C$1,G177+H177,1,F177,F177,SIMDrateratios,RateRatios!$B$3)*10</f>
        <v>2767.4115952984607</v>
      </c>
      <c r="AB177" s="92">
        <f t="shared" si="244"/>
        <v>0.43097065620395369</v>
      </c>
      <c r="AC177" s="92">
        <f>hosp_count(2,B177,C177,D177,$C$1,G177,1,F177,F177,SIMDRateRatios_hosp,SIMDrateratios,RateRatios!$B$3)*10</f>
        <v>466.94508643912434</v>
      </c>
      <c r="AD177" s="92">
        <f>hosp_count(2,B177,C177,D177,$C$1,G177+H177,1,F177,F177,SIMDRateRatios_hosp,SIMDrateratios,RateRatios!$B$3)*10</f>
        <v>466.88832923584357</v>
      </c>
      <c r="AE177" s="92">
        <f t="shared" si="245"/>
        <v>5.6757203280767499E-2</v>
      </c>
      <c r="AF177" s="92">
        <f>hosp_count(5,B177,C177,D177,$C$1,G177,1,F177,F177,SIMDRateRatios_hosp,SIMDrateratios,RateRatios!$B$3)*1000</f>
        <v>194302.17204905619</v>
      </c>
      <c r="AG177" s="92">
        <f>hosp_count(5,B177,C177,D177,$C$1,G177+H177,1,F177,F177,SIMDRateRatios_hosp,SIMDrateratios,RateRatios!$B$3)*1000</f>
        <v>194278.56578163517</v>
      </c>
      <c r="AH177" s="92">
        <f t="shared" si="246"/>
        <v>23.60626742101158</v>
      </c>
      <c r="AI177" s="92">
        <f>hosp_count(10,B177,C177,D177,$C$1,G177,1,F177,F177,SIMDRateRatios_hosp,SIMDrateratios,RateRatios!$B$3)*10</f>
        <v>4673.9035367593578</v>
      </c>
      <c r="AJ177" s="92">
        <f>hosp_count(10,B177,C177,D177,$C$1,G177+H177,1,F177,F177,SIMDRateRatios_hosp,SIMDrateratios,RateRatios!$B$3)*10</f>
        <v>4673.3362520955834</v>
      </c>
      <c r="AK177" s="92">
        <f t="shared" si="247"/>
        <v>0.5672846637744442</v>
      </c>
      <c r="AL177" s="92">
        <f>hosp_count(20,B177,C177,D177,$C$1,G177,1,F177,F177,SIMDRateRatios_hosp,SIMDrateratios,RateRatios!$B$3)*10</f>
        <v>11317.063209310567</v>
      </c>
      <c r="AM177" s="92">
        <f>hosp_count(20,B177,C177,D177,$C$1,G177+H177,1,F177,F177,SIMDRateRatios_hosp,SIMDrateratios,RateRatios!$B$3)*10</f>
        <v>11315.693815337474</v>
      </c>
      <c r="AN177" s="92">
        <f t="shared" si="248"/>
        <v>1.3693939730928832</v>
      </c>
    </row>
    <row r="178" spans="1:40" x14ac:dyDescent="0.2">
      <c r="A178" s="83" t="s">
        <v>115</v>
      </c>
      <c r="B178" s="71">
        <v>22.5</v>
      </c>
      <c r="C178" s="76" t="s">
        <v>3</v>
      </c>
      <c r="D178" s="76">
        <v>3</v>
      </c>
      <c r="E178" s="84">
        <v>1</v>
      </c>
      <c r="F178" s="80">
        <f>HLOOKUP('III Tool Overview'!$H$6,LookUpData_Pop!$B$1:$AV$269,LookUpData_Pop!BB174,FALSE)/50</f>
        <v>670.88</v>
      </c>
      <c r="G178" s="59">
        <f>'III Tool Overview'!$H$9/110</f>
        <v>0</v>
      </c>
      <c r="H178" s="72">
        <f t="shared" si="240"/>
        <v>670.88</v>
      </c>
      <c r="I178" s="92">
        <f>new_ci(2,B178,C178,D178,$C$1,G178,1,F178,E178*F178,SIMDrateratios,RateRatios!$B$3)*10</f>
        <v>2.131574094112084</v>
      </c>
      <c r="J178" s="92">
        <f>new_ci(2,B178,C178,D178,$C$1,G178+H178,1,H178,H178,SIMDrateratios,RateRatios!$B$3)*10</f>
        <v>2.1312405753253714</v>
      </c>
      <c r="K178" s="92">
        <f>new_ci(5,B178,C178,D178,$C$1,G178,1,F178,F178,SIMDrateratios,RateRatios!$B$3)*1000</f>
        <v>946.3086198402558</v>
      </c>
      <c r="L178" s="72">
        <f>new_ci(5,B178,C178,D178,$C$1,H178,1,F178,F178,SIMDrateratios,RateRatios!$B$3)*1000</f>
        <v>946.16063570487631</v>
      </c>
      <c r="M178" s="92">
        <f>new_ci(10,B178,C178,D178,$C$1,G178,1,F178,F178,SIMDrateratios,RateRatios!$B$3)*10</f>
        <v>25.51916033327355</v>
      </c>
      <c r="N178" s="92">
        <f>new_ci(10,B178,C178,D178,$C$1,G178+H178,1,F178,F178,SIMDrateratios,RateRatios!$B$3)*10</f>
        <v>25.515174422758481</v>
      </c>
      <c r="O178" s="92">
        <f>new_ci(20,B178,C178,D178,$C$1,G178,1,F178,F178,SIMDrateratios,RateRatios!$B$3)*10</f>
        <v>79.459544291490815</v>
      </c>
      <c r="P178" s="92">
        <f>new_ci(20,B178,C178,D178,$C$1,G178+H178,1,F178,F178,SIMDrateratios,RateRatios!$B$3)*10</f>
        <v>79.44718352195126</v>
      </c>
      <c r="Q178" s="92">
        <f>new_yll(2,B178,C178,D178,$C$1,G178,1,F178,F178,SIMDrateratios,RateRatios!$B$3)*10</f>
        <v>164.13120524663046</v>
      </c>
      <c r="R178" s="92">
        <f>new_yll(2,B178,C178,D178,$C$1,G178+H178,1,F178,F178,SIMDrateratios,RateRatios!$B$3)*10</f>
        <v>164.10552430005362</v>
      </c>
      <c r="S178" s="92">
        <f t="shared" si="241"/>
        <v>2.5680946576841279E-2</v>
      </c>
      <c r="T178" s="92">
        <f>new_yll(5,B178,C178,D178,$C$1,G178,1,F178,F178,SIMDrateratios,RateRatios!$B$3)*1000</f>
        <v>71366.458661290075</v>
      </c>
      <c r="U178" s="92">
        <f>new_yll(5,B178,C178,D178,$C$1,G178+H178,1,F178,F178,SIMDrateratios,RateRatios!$B$3)*1000</f>
        <v>71355.298279697046</v>
      </c>
      <c r="V178" s="92">
        <f t="shared" si="242"/>
        <v>11.160381593028433</v>
      </c>
      <c r="W178" s="92">
        <f>new_yll(10,B178,C178,D178,$C$1,G178,1,F178,F178,SIMDrateratios,RateRatios!$B$3)*10</f>
        <v>1851.4838996767583</v>
      </c>
      <c r="X178" s="92">
        <f>new_yll(10,B178,C178,D178,$C$1,G178+H178,1,F178,F178,SIMDrateratios,RateRatios!$B$3)*10</f>
        <v>1851.194699991772</v>
      </c>
      <c r="Y178" s="92">
        <f t="shared" si="243"/>
        <v>0.28919968498621529</v>
      </c>
      <c r="Z178" s="92">
        <f>new_yll(20,B178,C178,D178,$C$1,G178,1,F178,F178,SIMDrateratios,RateRatios!$B$3)*10</f>
        <v>5247.0523388519005</v>
      </c>
      <c r="AA178" s="92">
        <f>new_yll(20,B178,C178,D178,$C$1,G178+H178,1,F178,F178,SIMDrateratios,RateRatios!$B$3)*10</f>
        <v>5246.2358829375626</v>
      </c>
      <c r="AB178" s="92">
        <f t="shared" si="244"/>
        <v>0.81645591433789377</v>
      </c>
      <c r="AC178" s="92">
        <f>hosp_count(2,B178,C178,D178,$C$1,G178,1,F178,F178,SIMDRateRatios_hosp,SIMDrateratios,RateRatios!$B$3)*10</f>
        <v>747.76198471525515</v>
      </c>
      <c r="AD178" s="92">
        <f>hosp_count(2,B178,C178,D178,$C$1,G178+H178,1,F178,F178,SIMDRateRatios_hosp,SIMDrateratios,RateRatios!$B$3)*10</f>
        <v>747.6710110425031</v>
      </c>
      <c r="AE178" s="92">
        <f t="shared" si="245"/>
        <v>9.09736727520567E-2</v>
      </c>
      <c r="AF178" s="92">
        <f>hosp_count(5,B178,C178,D178,$C$1,G178,1,F178,F178,SIMDRateRatios_hosp,SIMDrateratios,RateRatios!$B$3)*1000</f>
        <v>311109.50561895088</v>
      </c>
      <c r="AG178" s="92">
        <f>hosp_count(5,B178,C178,D178,$C$1,G178+H178,1,F178,F178,SIMDRateRatios_hosp,SIMDrateratios,RateRatios!$B$3)*1000</f>
        <v>311071.68048989761</v>
      </c>
      <c r="AH178" s="92">
        <f t="shared" si="246"/>
        <v>37.825129053264391</v>
      </c>
      <c r="AI178" s="92">
        <f>hosp_count(10,B178,C178,D178,$C$1,G178,1,F178,F178,SIMDRateRatios_hosp,SIMDrateratios,RateRatios!$B$3)*10</f>
        <v>7481.4598833026675</v>
      </c>
      <c r="AJ178" s="92">
        <f>hosp_count(10,B178,C178,D178,$C$1,G178+H178,1,F178,F178,SIMDRateRatios_hosp,SIMDrateratios,RateRatios!$B$3)*10</f>
        <v>7480.5515213547769</v>
      </c>
      <c r="AK178" s="92">
        <f t="shared" si="247"/>
        <v>0.90836194789062574</v>
      </c>
      <c r="AL178" s="92">
        <f>hosp_count(20,B178,C178,D178,$C$1,G178,1,F178,F178,SIMDRateRatios_hosp,SIMDrateratios,RateRatios!$B$3)*10</f>
        <v>18098.463699385371</v>
      </c>
      <c r="AM178" s="92">
        <f>hosp_count(20,B178,C178,D178,$C$1,G178+H178,1,F178,F178,SIMDRateRatios_hosp,SIMDrateratios,RateRatios!$B$3)*10</f>
        <v>18096.275571831207</v>
      </c>
      <c r="AN178" s="92">
        <f t="shared" si="248"/>
        <v>2.1881275541636569</v>
      </c>
    </row>
    <row r="179" spans="1:40" x14ac:dyDescent="0.2">
      <c r="A179" s="83" t="s">
        <v>116</v>
      </c>
      <c r="B179" s="71">
        <v>27.5</v>
      </c>
      <c r="C179" s="76" t="s">
        <v>3</v>
      </c>
      <c r="D179" s="76">
        <v>3</v>
      </c>
      <c r="E179" s="84">
        <v>1</v>
      </c>
      <c r="F179" s="80">
        <f>HLOOKUP('III Tool Overview'!$H$6,LookUpData_Pop!$B$1:$AV$269,LookUpData_Pop!BB175,FALSE)/50</f>
        <v>683.64</v>
      </c>
      <c r="G179" s="59">
        <f>'III Tool Overview'!$H$9/110</f>
        <v>0</v>
      </c>
      <c r="H179" s="72">
        <f t="shared" si="240"/>
        <v>683.64</v>
      </c>
      <c r="I179" s="92">
        <f>new_ci(2,B179,C179,D179,$C$1,G179,1,F179,E179*F179,SIMDrateratios,RateRatios!$B$3)*10</f>
        <v>3.550776120502261</v>
      </c>
      <c r="J179" s="92">
        <f>new_ci(2,B179,C179,D179,$C$1,G179+H179,1,H179,H179,SIMDrateratios,RateRatios!$B$3)*10</f>
        <v>3.5502204078115569</v>
      </c>
      <c r="K179" s="92">
        <f>new_ci(5,B179,C179,D179,$C$1,G179,1,F179,F179,SIMDrateratios,RateRatios!$B$3)*1000</f>
        <v>1575.813884977837</v>
      </c>
      <c r="L179" s="72">
        <f>new_ci(5,B179,C179,D179,$C$1,H179,1,F179,F179,SIMDrateratios,RateRatios!$B$3)*1000</f>
        <v>1575.5674833228093</v>
      </c>
      <c r="M179" s="92">
        <f>new_ci(10,B179,C179,D179,$C$1,G179,1,F179,F179,SIMDrateratios,RateRatios!$B$3)*10</f>
        <v>42.462746740227743</v>
      </c>
      <c r="N179" s="92">
        <f>new_ci(10,B179,C179,D179,$C$1,G179+H179,1,F179,F179,SIMDrateratios,RateRatios!$B$3)*10</f>
        <v>42.45612008384871</v>
      </c>
      <c r="O179" s="92">
        <f>new_ci(20,B179,C179,D179,$C$1,G179,1,F179,F179,SIMDrateratios,RateRatios!$B$3)*10</f>
        <v>131.87863646685113</v>
      </c>
      <c r="P179" s="92">
        <f>new_ci(20,B179,C179,D179,$C$1,G179+H179,1,F179,F179,SIMDrateratios,RateRatios!$B$3)*10</f>
        <v>131.85819188530263</v>
      </c>
      <c r="Q179" s="92">
        <f>new_yll(2,B179,C179,D179,$C$1,G179,1,F179,F179,SIMDrateratios,RateRatios!$B$3)*10</f>
        <v>252.10510455566052</v>
      </c>
      <c r="R179" s="92">
        <f>new_yll(2,B179,C179,D179,$C$1,G179+H179,1,F179,F179,SIMDrateratios,RateRatios!$B$3)*10</f>
        <v>252.06564895462054</v>
      </c>
      <c r="S179" s="92">
        <f t="shared" si="241"/>
        <v>3.9455601039975363E-2</v>
      </c>
      <c r="T179" s="92">
        <f>new_yll(5,B179,C179,D179,$C$1,G179,1,F179,F179,SIMDrateratios,RateRatios!$B$3)*1000</f>
        <v>109386.55011938282</v>
      </c>
      <c r="U179" s="92">
        <f>new_yll(5,B179,C179,D179,$C$1,G179+H179,1,F179,F179,SIMDrateratios,RateRatios!$B$3)*1000</f>
        <v>109369.44574766413</v>
      </c>
      <c r="V179" s="92">
        <f t="shared" si="242"/>
        <v>17.10437171869853</v>
      </c>
      <c r="W179" s="92">
        <f>new_yll(10,B179,C179,D179,$C$1,G179,1,F179,F179,SIMDrateratios,RateRatios!$B$3)*10</f>
        <v>2826.0854408187811</v>
      </c>
      <c r="X179" s="92">
        <f>new_yll(10,B179,C179,D179,$C$1,G179+H179,1,F179,F179,SIMDrateratios,RateRatios!$B$3)*10</f>
        <v>2825.6443769560178</v>
      </c>
      <c r="Y179" s="92">
        <f t="shared" si="243"/>
        <v>0.44106386276325793</v>
      </c>
      <c r="Z179" s="92">
        <f>new_yll(20,B179,C179,D179,$C$1,G179,1,F179,F179,SIMDrateratios,RateRatios!$B$3)*10</f>
        <v>7918.7292872376374</v>
      </c>
      <c r="AA179" s="92">
        <f>new_yll(20,B179,C179,D179,$C$1,G179+H179,1,F179,F179,SIMDrateratios,RateRatios!$B$3)*10</f>
        <v>7917.5010787228848</v>
      </c>
      <c r="AB179" s="92">
        <f t="shared" si="244"/>
        <v>1.2282085147526232</v>
      </c>
      <c r="AC179" s="92">
        <f>hosp_count(2,B179,C179,D179,$C$1,G179,1,F179,F179,SIMDRateRatios_hosp,SIMDrateratios,RateRatios!$B$3)*10</f>
        <v>883.42014242048037</v>
      </c>
      <c r="AD179" s="92">
        <f>hosp_count(2,B179,C179,D179,$C$1,G179+H179,1,F179,F179,SIMDRateRatios_hosp,SIMDrateratios,RateRatios!$B$3)*10</f>
        <v>883.31262703803247</v>
      </c>
      <c r="AE179" s="92">
        <f t="shared" si="245"/>
        <v>0.10751538244790027</v>
      </c>
      <c r="AF179" s="92">
        <f>hosp_count(5,B179,C179,D179,$C$1,G179,1,F179,F179,SIMDRateRatios_hosp,SIMDrateratios,RateRatios!$B$3)*1000</f>
        <v>367431.56841267244</v>
      </c>
      <c r="AG179" s="92">
        <f>hosp_count(5,B179,C179,D179,$C$1,G179+H179,1,F179,F179,SIMDRateRatios_hosp,SIMDrateratios,RateRatios!$B$3)*1000</f>
        <v>367386.89866682515</v>
      </c>
      <c r="AH179" s="92">
        <f t="shared" si="246"/>
        <v>44.669745847291779</v>
      </c>
      <c r="AI179" s="92">
        <f>hosp_count(10,B179,C179,D179,$C$1,G179,1,F179,F179,SIMDRateRatios_hosp,SIMDrateratios,RateRatios!$B$3)*10</f>
        <v>8829.9150184459249</v>
      </c>
      <c r="AJ179" s="92">
        <f>hosp_count(10,B179,C179,D179,$C$1,G179+H179,1,F179,F179,SIMDRateRatios_hosp,SIMDrateratios,RateRatios!$B$3)*10</f>
        <v>8828.843940072964</v>
      </c>
      <c r="AK179" s="92">
        <f t="shared" si="247"/>
        <v>1.071078372960983</v>
      </c>
      <c r="AL179" s="92">
        <f>hosp_count(20,B179,C179,D179,$C$1,G179,1,F179,F179,SIMDRateRatios_hosp,SIMDrateratios,RateRatios!$B$3)*10</f>
        <v>21316.083409893261</v>
      </c>
      <c r="AM179" s="92">
        <f>hosp_count(20,B179,C179,D179,$C$1,G179+H179,1,F179,F179,SIMDRateRatios_hosp,SIMDrateratios,RateRatios!$B$3)*10</f>
        <v>21313.515622272367</v>
      </c>
      <c r="AN179" s="92">
        <f t="shared" si="248"/>
        <v>2.567787620893796</v>
      </c>
    </row>
    <row r="180" spans="1:40" x14ac:dyDescent="0.2">
      <c r="A180" s="83" t="s">
        <v>117</v>
      </c>
      <c r="B180" s="71">
        <v>32.5</v>
      </c>
      <c r="C180" s="76" t="s">
        <v>3</v>
      </c>
      <c r="D180" s="76">
        <v>3</v>
      </c>
      <c r="E180" s="84">
        <v>1</v>
      </c>
      <c r="F180" s="80">
        <f>HLOOKUP('III Tool Overview'!$H$6,LookUpData_Pop!$B$1:$AV$269,LookUpData_Pop!BB176,FALSE)/50</f>
        <v>562.12</v>
      </c>
      <c r="G180" s="59">
        <f>'III Tool Overview'!$H$9/110</f>
        <v>0</v>
      </c>
      <c r="H180" s="72">
        <f t="shared" si="240"/>
        <v>562.12</v>
      </c>
      <c r="I180" s="92">
        <f>new_ci(2,B180,C180,D180,$C$1,G180,1,F180,E180*F180,SIMDrateratios,RateRatios!$B$3)*10</f>
        <v>4.0513877872039412</v>
      </c>
      <c r="J180" s="92">
        <f>new_ci(2,B180,C180,D180,$C$1,G180+H180,1,H180,H180,SIMDrateratios,RateRatios!$B$3)*10</f>
        <v>4.05075425931906</v>
      </c>
      <c r="K180" s="92">
        <f>new_ci(5,B180,C180,D180,$C$1,G180,1,F180,F180,SIMDrateratios,RateRatios!$B$3)*1000</f>
        <v>1797.3595177425113</v>
      </c>
      <c r="L180" s="72">
        <f>new_ci(5,B180,C180,D180,$C$1,H180,1,F180,F180,SIMDrateratios,RateRatios!$B$3)*1000</f>
        <v>1797.0788077240011</v>
      </c>
      <c r="M180" s="92">
        <f>new_ci(10,B180,C180,D180,$C$1,G180,1,F180,F180,SIMDrateratios,RateRatios!$B$3)*10</f>
        <v>48.395874154211981</v>
      </c>
      <c r="N180" s="92">
        <f>new_ci(10,B180,C180,D180,$C$1,G180+H180,1,F180,F180,SIMDrateratios,RateRatios!$B$3)*10</f>
        <v>48.388336293340998</v>
      </c>
      <c r="O180" s="92">
        <f>new_ci(20,B180,C180,D180,$C$1,G180,1,F180,F180,SIMDrateratios,RateRatios!$B$3)*10</f>
        <v>149.92180300830148</v>
      </c>
      <c r="P180" s="92">
        <f>new_ci(20,B180,C180,D180,$C$1,G180+H180,1,F180,F180,SIMDrateratios,RateRatios!$B$3)*10</f>
        <v>149.89866633903452</v>
      </c>
      <c r="Q180" s="92">
        <f>new_yll(2,B180,C180,D180,$C$1,G180,1,F180,F180,SIMDrateratios,RateRatios!$B$3)*10</f>
        <v>271.44298174266407</v>
      </c>
      <c r="R180" s="92">
        <f>new_yll(2,B180,C180,D180,$C$1,G180+H180,1,F180,F180,SIMDrateratios,RateRatios!$B$3)*10</f>
        <v>271.400535374377</v>
      </c>
      <c r="S180" s="92">
        <f t="shared" si="241"/>
        <v>4.244636828707371E-2</v>
      </c>
      <c r="T180" s="92">
        <f>new_yll(5,B180,C180,D180,$C$1,G180,1,F180,F180,SIMDrateratios,RateRatios!$B$3)*1000</f>
        <v>117576.40424485496</v>
      </c>
      <c r="U180" s="92">
        <f>new_yll(5,B180,C180,D180,$C$1,G180+H180,1,F180,F180,SIMDrateratios,RateRatios!$B$3)*1000</f>
        <v>117558.04098560273</v>
      </c>
      <c r="V180" s="92">
        <f t="shared" si="242"/>
        <v>18.363259252233547</v>
      </c>
      <c r="W180" s="92">
        <f>new_yll(10,B180,C180,D180,$C$1,G180,1,F180,F180,SIMDrateratios,RateRatios!$B$3)*10</f>
        <v>3027.4635904474412</v>
      </c>
      <c r="X180" s="92">
        <f>new_yll(10,B180,C180,D180,$C$1,G180+H180,1,F180,F180,SIMDrateratios,RateRatios!$B$3)*10</f>
        <v>3026.992002396069</v>
      </c>
      <c r="Y180" s="92">
        <f t="shared" si="243"/>
        <v>0.47158805137223681</v>
      </c>
      <c r="Z180" s="92">
        <f>new_yll(20,B180,C180,D180,$C$1,G180,1,F180,F180,SIMDrateratios,RateRatios!$B$3)*10</f>
        <v>8404.1495631680809</v>
      </c>
      <c r="AA180" s="92">
        <f>new_yll(20,B180,C180,D180,$C$1,G180+H180,1,F180,F180,SIMDrateratios,RateRatios!$B$3)*10</f>
        <v>8402.8516445807618</v>
      </c>
      <c r="AB180" s="92">
        <f t="shared" si="244"/>
        <v>1.2979185873191454</v>
      </c>
      <c r="AC180" s="92">
        <f>hosp_count(2,B180,C180,D180,$C$1,G180,1,F180,F180,SIMDRateRatios_hosp,SIMDrateratios,RateRatios!$B$3)*10</f>
        <v>801.64680400831321</v>
      </c>
      <c r="AD180" s="92">
        <f>hosp_count(2,B180,C180,D180,$C$1,G180+H180,1,F180,F180,SIMDRateRatios_hosp,SIMDrateratios,RateRatios!$B$3)*10</f>
        <v>801.54931289853062</v>
      </c>
      <c r="AE180" s="92">
        <f t="shared" si="245"/>
        <v>9.7491109782595231E-2</v>
      </c>
      <c r="AF180" s="92">
        <f>hosp_count(5,B180,C180,D180,$C$1,G180,1,F180,F180,SIMDRateRatios_hosp,SIMDrateratios,RateRatios!$B$3)*1000</f>
        <v>333312.59817582642</v>
      </c>
      <c r="AG180" s="92">
        <f>hosp_count(5,B180,C180,D180,$C$1,G180+H180,1,F180,F180,SIMDRateRatios_hosp,SIMDrateratios,RateRatios!$B$3)*1000</f>
        <v>333272.12320486311</v>
      </c>
      <c r="AH180" s="92">
        <f t="shared" si="246"/>
        <v>40.474970963317901</v>
      </c>
      <c r="AI180" s="92">
        <f>hosp_count(10,B180,C180,D180,$C$1,G180,1,F180,F180,SIMDRateRatios_hosp,SIMDrateratios,RateRatios!$B$3)*10</f>
        <v>8004.5948183380051</v>
      </c>
      <c r="AJ180" s="92">
        <f>hosp_count(10,B180,C180,D180,$C$1,G180+H180,1,F180,F180,SIMDRateRatios_hosp,SIMDrateratios,RateRatios!$B$3)*10</f>
        <v>8003.625816781032</v>
      </c>
      <c r="AK180" s="92">
        <f t="shared" si="247"/>
        <v>0.96900155697312584</v>
      </c>
      <c r="AL180" s="92">
        <f>hosp_count(20,B180,C180,D180,$C$1,G180,1,F180,F180,SIMDRateRatios_hosp,SIMDrateratios,RateRatios!$B$3)*10</f>
        <v>19283.629012335765</v>
      </c>
      <c r="AM180" s="92">
        <f>hosp_count(20,B180,C180,D180,$C$1,G180+H180,1,F180,F180,SIMDRateRatios_hosp,SIMDrateratios,RateRatios!$B$3)*10</f>
        <v>19281.317003741231</v>
      </c>
      <c r="AN180" s="92">
        <f t="shared" si="248"/>
        <v>2.312008594533836</v>
      </c>
    </row>
    <row r="181" spans="1:40" x14ac:dyDescent="0.2">
      <c r="A181" s="83" t="s">
        <v>118</v>
      </c>
      <c r="B181" s="71">
        <v>37.5</v>
      </c>
      <c r="C181" s="76" t="s">
        <v>3</v>
      </c>
      <c r="D181" s="76">
        <v>3</v>
      </c>
      <c r="E181" s="84">
        <v>1</v>
      </c>
      <c r="F181" s="80">
        <f>HLOOKUP('III Tool Overview'!$H$6,LookUpData_Pop!$B$1:$AV$269,LookUpData_Pop!BB177,FALSE)/50</f>
        <v>571.46</v>
      </c>
      <c r="G181" s="59">
        <f>'III Tool Overview'!$H$9/110</f>
        <v>0</v>
      </c>
      <c r="H181" s="72">
        <f t="shared" si="240"/>
        <v>571.46</v>
      </c>
      <c r="I181" s="92">
        <f>new_ci(2,B181,C181,D181,$C$1,G181,1,F181,E181*F181,SIMDrateratios,RateRatios!$B$3)*10</f>
        <v>6.7320181095933149</v>
      </c>
      <c r="J181" s="92">
        <f>new_ci(2,B181,C181,D181,$C$1,G181+H181,1,H181,H181,SIMDrateratios,RateRatios!$B$3)*10</f>
        <v>6.7309662669044155</v>
      </c>
      <c r="K181" s="92">
        <f>new_ci(5,B181,C181,D181,$C$1,G181,1,F181,F181,SIMDrateratios,RateRatios!$B$3)*1000</f>
        <v>2984.2458353131929</v>
      </c>
      <c r="L181" s="72">
        <f>new_ci(5,B181,C181,D181,$C$1,H181,1,F181,F181,SIMDrateratios,RateRatios!$B$3)*1000</f>
        <v>2983.7805077334756</v>
      </c>
      <c r="M181" s="92">
        <f>new_ci(10,B181,C181,D181,$C$1,G181,1,F181,F181,SIMDrateratios,RateRatios!$B$3)*10</f>
        <v>80.215701838734219</v>
      </c>
      <c r="N181" s="92">
        <f>new_ci(10,B181,C181,D181,$C$1,G181+H181,1,F181,F181,SIMDrateratios,RateRatios!$B$3)*10</f>
        <v>80.203249583138756</v>
      </c>
      <c r="O181" s="92">
        <f>new_ci(20,B181,C181,D181,$C$1,G181,1,F181,F181,SIMDrateratios,RateRatios!$B$3)*10</f>
        <v>247.05916999757312</v>
      </c>
      <c r="P181" s="92">
        <f>new_ci(20,B181,C181,D181,$C$1,G181+H181,1,F181,F181,SIMDrateratios,RateRatios!$B$3)*10</f>
        <v>247.02139262973282</v>
      </c>
      <c r="Q181" s="92">
        <f>new_yll(2,B181,C181,D181,$C$1,G181,1,F181,F181,SIMDrateratios,RateRatios!$B$3)*10</f>
        <v>410.6531046851922</v>
      </c>
      <c r="R181" s="92">
        <f>new_yll(2,B181,C181,D181,$C$1,G181+H181,1,F181,F181,SIMDrateratios,RateRatios!$B$3)*10</f>
        <v>410.58894228116935</v>
      </c>
      <c r="S181" s="92">
        <f t="shared" si="241"/>
        <v>6.4162404022852115E-2</v>
      </c>
      <c r="T181" s="92">
        <f>new_yll(5,B181,C181,D181,$C$1,G181,1,F181,F181,SIMDrateratios,RateRatios!$B$3)*1000</f>
        <v>177314.39573452654</v>
      </c>
      <c r="U181" s="92">
        <f>new_yll(5,B181,C181,D181,$C$1,G181+H181,1,F181,F181,SIMDrateratios,RateRatios!$B$3)*1000</f>
        <v>177286.74668876879</v>
      </c>
      <c r="V181" s="92">
        <f t="shared" si="242"/>
        <v>27.649045757745625</v>
      </c>
      <c r="W181" s="92">
        <f>new_yll(10,B181,C181,D181,$C$1,G181,1,F181,F181,SIMDrateratios,RateRatios!$B$3)*10</f>
        <v>4537.0200211378133</v>
      </c>
      <c r="X181" s="92">
        <f>new_yll(10,B181,C181,D181,$C$1,G181+H181,1,F181,F181,SIMDrateratios,RateRatios!$B$3)*10</f>
        <v>4536.3155888162109</v>
      </c>
      <c r="Y181" s="92">
        <f t="shared" si="243"/>
        <v>0.70443232160232583</v>
      </c>
      <c r="Z181" s="92">
        <f>new_yll(20,B181,C181,D181,$C$1,G181,1,F181,F181,SIMDrateratios,RateRatios!$B$3)*10</f>
        <v>12373.362624643214</v>
      </c>
      <c r="AA181" s="92">
        <f>new_yll(20,B181,C181,D181,$C$1,G181+H181,1,F181,F181,SIMDrateratios,RateRatios!$B$3)*10</f>
        <v>12371.468079555963</v>
      </c>
      <c r="AB181" s="92">
        <f t="shared" si="244"/>
        <v>1.8945450872506626</v>
      </c>
      <c r="AC181" s="92">
        <f>hosp_count(2,B181,C181,D181,$C$1,G181,1,F181,F181,SIMDRateRatios_hosp,SIMDrateratios,RateRatios!$B$3)*10</f>
        <v>944.84628334967681</v>
      </c>
      <c r="AD181" s="92">
        <f>hosp_count(2,B181,C181,D181,$C$1,G181+H181,1,F181,F181,SIMDRateRatios_hosp,SIMDrateratios,RateRatios!$B$3)*10</f>
        <v>944.7314452225163</v>
      </c>
      <c r="AE181" s="92">
        <f t="shared" si="245"/>
        <v>0.11483812716051034</v>
      </c>
      <c r="AF181" s="92">
        <f>hosp_count(5,B181,C181,D181,$C$1,G181,1,F181,F181,SIMDRateRatios_hosp,SIMDrateratios,RateRatios!$B$3)*1000</f>
        <v>392564.19055102248</v>
      </c>
      <c r="AG181" s="92">
        <f>hosp_count(5,B181,C181,D181,$C$1,G181+H181,1,F181,F181,SIMDRateRatios_hosp,SIMDrateratios,RateRatios!$B$3)*1000</f>
        <v>392516.59377044596</v>
      </c>
      <c r="AH181" s="92">
        <f t="shared" si="246"/>
        <v>47.596780576510355</v>
      </c>
      <c r="AI181" s="92">
        <f>hosp_count(10,B181,C181,D181,$C$1,G181,1,F181,F181,SIMDRateRatios_hosp,SIMDrateratios,RateRatios!$B$3)*10</f>
        <v>9413.139936896252</v>
      </c>
      <c r="AJ181" s="92">
        <f>hosp_count(10,B181,C181,D181,$C$1,G181+H181,1,F181,F181,SIMDRateRatios_hosp,SIMDrateratios,RateRatios!$B$3)*10</f>
        <v>9412.0044203409216</v>
      </c>
      <c r="AK181" s="92">
        <f t="shared" si="247"/>
        <v>1.1355165553304687</v>
      </c>
      <c r="AL181" s="92">
        <f>hosp_count(20,B181,C181,D181,$C$1,G181,1,F181,F181,SIMDRateRatios_hosp,SIMDrateratios,RateRatios!$B$3)*10</f>
        <v>22570.551100850622</v>
      </c>
      <c r="AM181" s="92">
        <f>hosp_count(20,B181,C181,D181,$C$1,G181+H181,1,F181,F181,SIMDRateRatios_hosp,SIMDrateratios,RateRatios!$B$3)*10</f>
        <v>22567.871013382119</v>
      </c>
      <c r="AN181" s="92">
        <f t="shared" si="248"/>
        <v>2.6800874685031886</v>
      </c>
    </row>
    <row r="182" spans="1:40" x14ac:dyDescent="0.2">
      <c r="A182" s="83" t="s">
        <v>119</v>
      </c>
      <c r="B182" s="71">
        <v>42.5</v>
      </c>
      <c r="C182" s="76" t="s">
        <v>3</v>
      </c>
      <c r="D182" s="76">
        <v>3</v>
      </c>
      <c r="E182" s="84">
        <v>1</v>
      </c>
      <c r="F182" s="80">
        <f>HLOOKUP('III Tool Overview'!$H$6,LookUpData_Pop!$B$1:$AV$269,LookUpData_Pop!BB178,FALSE)/50</f>
        <v>612.94000000000005</v>
      </c>
      <c r="G182" s="59">
        <f>'III Tool Overview'!$H$9/110</f>
        <v>0</v>
      </c>
      <c r="H182" s="72">
        <f t="shared" si="240"/>
        <v>612.94000000000005</v>
      </c>
      <c r="I182" s="92">
        <f>new_ci(2,B182,C182,D182,$C$1,G182,1,F182,E182*F182,SIMDrateratios,RateRatios!$B$3)*10</f>
        <v>10.018457586622716</v>
      </c>
      <c r="J182" s="92">
        <f>new_ci(2,B182,C182,D182,$C$1,G182+H182,1,H182,H182,SIMDrateratios,RateRatios!$B$3)*10</f>
        <v>10.016891198595834</v>
      </c>
      <c r="K182" s="92">
        <f>new_ci(5,B182,C182,D182,$C$1,G182,1,F182,F182,SIMDrateratios,RateRatios!$B$3)*1000</f>
        <v>4437.6085132804183</v>
      </c>
      <c r="L182" s="72">
        <f>new_ci(5,B182,C182,D182,$C$1,H182,1,F182,F182,SIMDrateratios,RateRatios!$B$3)*1000</f>
        <v>4436.9166438535785</v>
      </c>
      <c r="M182" s="92">
        <f>new_ci(10,B182,C182,D182,$C$1,G182,1,F182,F182,SIMDrateratios,RateRatios!$B$3)*10</f>
        <v>119.07680553511005</v>
      </c>
      <c r="N182" s="92">
        <f>new_ci(10,B182,C182,D182,$C$1,G182+H182,1,F182,F182,SIMDrateratios,RateRatios!$B$3)*10</f>
        <v>119.05835476456357</v>
      </c>
      <c r="O182" s="92">
        <f>new_ci(20,B182,C182,D182,$C$1,G182,1,F182,F182,SIMDrateratios,RateRatios!$B$3)*10</f>
        <v>364.64224087094851</v>
      </c>
      <c r="P182" s="92">
        <f>new_ci(20,B182,C182,D182,$C$1,G182+H182,1,F182,F182,SIMDrateratios,RateRatios!$B$3)*10</f>
        <v>364.58691398342557</v>
      </c>
      <c r="Q182" s="92">
        <f>new_yll(2,B182,C182,D182,$C$1,G182,1,F182,F182,SIMDrateratios,RateRatios!$B$3)*10</f>
        <v>571.05208243749485</v>
      </c>
      <c r="R182" s="92">
        <f>new_yll(2,B182,C182,D182,$C$1,G182+H182,1,F182,F182,SIMDrateratios,RateRatios!$B$3)*10</f>
        <v>570.96279831996253</v>
      </c>
      <c r="S182" s="92">
        <f t="shared" si="241"/>
        <v>8.9284117532315577E-2</v>
      </c>
      <c r="T182" s="92">
        <f>new_yll(5,B182,C182,D182,$C$1,G182,1,F182,F182,SIMDrateratios,RateRatios!$B$3)*1000</f>
        <v>245920.95681456209</v>
      </c>
      <c r="U182" s="92">
        <f>new_yll(5,B182,C182,D182,$C$1,G182+H182,1,F182,F182,SIMDrateratios,RateRatios!$B$3)*1000</f>
        <v>245882.61360188838</v>
      </c>
      <c r="V182" s="92">
        <f t="shared" si="242"/>
        <v>38.34321267370251</v>
      </c>
      <c r="W182" s="92">
        <f>new_yll(10,B182,C182,D182,$C$1,G182,1,F182,F182,SIMDrateratios,RateRatios!$B$3)*10</f>
        <v>6259.183973172775</v>
      </c>
      <c r="X182" s="92">
        <f>new_yll(10,B182,C182,D182,$C$1,G182+H182,1,F182,F182,SIMDrateratios,RateRatios!$B$3)*10</f>
        <v>6258.2138547341629</v>
      </c>
      <c r="Y182" s="92">
        <f t="shared" si="243"/>
        <v>0.97011843861218949</v>
      </c>
      <c r="Z182" s="92">
        <f>new_yll(20,B182,C182,D182,$C$1,G182,1,F182,F182,SIMDrateratios,RateRatios!$B$3)*10</f>
        <v>16813.022725563027</v>
      </c>
      <c r="AA182" s="92">
        <f>new_yll(20,B182,C182,D182,$C$1,G182+H182,1,F182,F182,SIMDrateratios,RateRatios!$B$3)*10</f>
        <v>16810.466453574631</v>
      </c>
      <c r="AB182" s="92">
        <f t="shared" si="244"/>
        <v>2.5562719883964746</v>
      </c>
      <c r="AC182" s="92">
        <f>hosp_count(2,B182,C182,D182,$C$1,G182,1,F182,F182,SIMDRateRatios_hosp,SIMDrateratios,RateRatios!$B$3)*10</f>
        <v>1118.4265868942493</v>
      </c>
      <c r="AD182" s="92">
        <f>hosp_count(2,B182,C182,D182,$C$1,G182+H182,1,F182,F182,SIMDRateRatios_hosp,SIMDrateratios,RateRatios!$B$3)*10</f>
        <v>1118.2905287122412</v>
      </c>
      <c r="AE182" s="92">
        <f t="shared" si="245"/>
        <v>0.13605818200812791</v>
      </c>
      <c r="AF182" s="92">
        <f>hosp_count(5,B182,C182,D182,$C$1,G182,1,F182,F182,SIMDRateRatios_hosp,SIMDrateratios,RateRatios!$B$3)*1000</f>
        <v>464342.506600252</v>
      </c>
      <c r="AG182" s="92">
        <f>hosp_count(5,B182,C182,D182,$C$1,G182+H182,1,F182,F182,SIMDRateRatios_hosp,SIMDrateratios,RateRatios!$B$3)*1000</f>
        <v>464286.20934906427</v>
      </c>
      <c r="AH182" s="92">
        <f t="shared" si="246"/>
        <v>56.297251187730581</v>
      </c>
      <c r="AI182" s="92">
        <f>hosp_count(10,B182,C182,D182,$C$1,G182,1,F182,F182,SIMDRateRatios_hosp,SIMDrateratios,RateRatios!$B$3)*10</f>
        <v>11117.324676526549</v>
      </c>
      <c r="AJ182" s="92">
        <f>hosp_count(10,B182,C182,D182,$C$1,G182+H182,1,F182,F182,SIMDRateRatios_hosp,SIMDrateratios,RateRatios!$B$3)*10</f>
        <v>11115.986285550161</v>
      </c>
      <c r="AK182" s="92">
        <f t="shared" si="247"/>
        <v>1.3383909763870179</v>
      </c>
      <c r="AL182" s="92">
        <f>hosp_count(20,B182,C182,D182,$C$1,G182,1,F182,F182,SIMDRateRatios_hosp,SIMDrateratios,RateRatios!$B$3)*10</f>
        <v>26532.484825002568</v>
      </c>
      <c r="AM182" s="92">
        <f>hosp_count(20,B182,C182,D182,$C$1,G182+H182,1,F182,F182,SIMDRateRatios_hosp,SIMDrateratios,RateRatios!$B$3)*10</f>
        <v>26529.359926482903</v>
      </c>
      <c r="AN182" s="92">
        <f t="shared" si="248"/>
        <v>3.1248985196652939</v>
      </c>
    </row>
    <row r="183" spans="1:40" x14ac:dyDescent="0.2">
      <c r="A183" s="83" t="s">
        <v>120</v>
      </c>
      <c r="B183" s="71">
        <v>47.5</v>
      </c>
      <c r="C183" s="76" t="s">
        <v>3</v>
      </c>
      <c r="D183" s="76">
        <v>3</v>
      </c>
      <c r="E183" s="84">
        <v>1</v>
      </c>
      <c r="F183" s="80">
        <f>HLOOKUP('III Tool Overview'!$H$6,LookUpData_Pop!$B$1:$AV$269,LookUpData_Pop!BB179,FALSE)/50</f>
        <v>594.41999999999996</v>
      </c>
      <c r="G183" s="59">
        <f>'III Tool Overview'!$H$9/110</f>
        <v>0</v>
      </c>
      <c r="H183" s="72">
        <f t="shared" si="240"/>
        <v>594.41999999999996</v>
      </c>
      <c r="I183" s="92">
        <f>new_ci(2,B183,C183,D183,$C$1,G183,1,F183,E183*F183,SIMDrateratios,RateRatios!$B$3)*10</f>
        <v>15.875774447997751</v>
      </c>
      <c r="J183" s="92">
        <f>new_ci(2,B183,C183,D183,$C$1,G183+H183,1,H183,H183,SIMDrateratios,RateRatios!$B$3)*10</f>
        <v>15.873295551639469</v>
      </c>
      <c r="K183" s="92">
        <f>new_ci(5,B183,C183,D183,$C$1,G183,1,F183,F183,SIMDrateratios,RateRatios!$B$3)*1000</f>
        <v>7019.5351004461963</v>
      </c>
      <c r="L183" s="72">
        <f>new_ci(5,B183,C183,D183,$C$1,H183,1,F183,F183,SIMDrateratios,RateRatios!$B$3)*1000</f>
        <v>7018.4440851058716</v>
      </c>
      <c r="M183" s="92">
        <f>new_ci(10,B183,C183,D183,$C$1,G183,1,F183,F183,SIMDrateratios,RateRatios!$B$3)*10</f>
        <v>187.62630019014847</v>
      </c>
      <c r="N183" s="92">
        <f>new_ci(10,B183,C183,D183,$C$1,G183+H183,1,F183,F183,SIMDrateratios,RateRatios!$B$3)*10</f>
        <v>187.59743225385324</v>
      </c>
      <c r="O183" s="92">
        <f>new_ci(20,B183,C183,D183,$C$1,G183,1,F183,F183,SIMDrateratios,RateRatios!$B$3)*10</f>
        <v>567.13284839743153</v>
      </c>
      <c r="P183" s="92">
        <f>new_ci(20,B183,C183,D183,$C$1,G183+H183,1,F183,F183,SIMDrateratios,RateRatios!$B$3)*10</f>
        <v>567.04854666031827</v>
      </c>
      <c r="Q183" s="92">
        <f>new_yll(2,B183,C183,D183,$C$1,G183,1,F183,F183,SIMDrateratios,RateRatios!$B$3)*10</f>
        <v>809.66449684788529</v>
      </c>
      <c r="R183" s="92">
        <f>new_yll(2,B183,C183,D183,$C$1,G183+H183,1,F183,F183,SIMDrateratios,RateRatios!$B$3)*10</f>
        <v>809.53807313361278</v>
      </c>
      <c r="S183" s="92">
        <f t="shared" si="241"/>
        <v>0.12642371427250509</v>
      </c>
      <c r="T183" s="92">
        <f>new_yll(5,B183,C183,D183,$C$1,G183,1,F183,F183,SIMDrateratios,RateRatios!$B$3)*1000</f>
        <v>346897.62917677086</v>
      </c>
      <c r="U183" s="92">
        <f>new_yll(5,B183,C183,D183,$C$1,G183+H183,1,F183,F183,SIMDrateratios,RateRatios!$B$3)*1000</f>
        <v>346843.70834821003</v>
      </c>
      <c r="V183" s="92">
        <f t="shared" si="242"/>
        <v>53.920828560832888</v>
      </c>
      <c r="W183" s="92">
        <f>new_yll(10,B183,C183,D183,$C$1,G183,1,F183,F183,SIMDrateratios,RateRatios!$B$3)*10</f>
        <v>8738.3892574638994</v>
      </c>
      <c r="X183" s="92">
        <f>new_yll(10,B183,C183,D183,$C$1,G183+H183,1,F183,F183,SIMDrateratios,RateRatios!$B$3)*10</f>
        <v>8737.0440920029178</v>
      </c>
      <c r="Y183" s="92">
        <f t="shared" si="243"/>
        <v>1.3451654609816615</v>
      </c>
      <c r="Z183" s="92">
        <f>new_yll(20,B183,C183,D183,$C$1,G183,1,F183,F183,SIMDrateratios,RateRatios!$B$3)*10</f>
        <v>22779.841728548141</v>
      </c>
      <c r="AA183" s="92">
        <f>new_yll(20,B183,C183,D183,$C$1,G183+H183,1,F183,F183,SIMDrateratios,RateRatios!$B$3)*10</f>
        <v>22776.442264474521</v>
      </c>
      <c r="AB183" s="92">
        <f t="shared" si="244"/>
        <v>3.3994640736200381</v>
      </c>
      <c r="AC183" s="92">
        <f>hosp_count(2,B183,C183,D183,$C$1,G183,1,F183,F183,SIMDRateRatios_hosp,SIMDrateratios,RateRatios!$B$3)*10</f>
        <v>1257.4890909962674</v>
      </c>
      <c r="AD183" s="92">
        <f>hosp_count(2,B183,C183,D183,$C$1,G183+H183,1,F183,F183,SIMDRateRatios_hosp,SIMDrateratios,RateRatios!$B$3)*10</f>
        <v>1257.3362387137099</v>
      </c>
      <c r="AE183" s="92">
        <f t="shared" si="245"/>
        <v>0.15285228255743277</v>
      </c>
      <c r="AF183" s="92">
        <f>hosp_count(5,B183,C183,D183,$C$1,G183,1,F183,F183,SIMDRateRatios_hosp,SIMDrateratios,RateRatios!$B$3)*1000</f>
        <v>521208.96984426113</v>
      </c>
      <c r="AG183" s="92">
        <f>hosp_count(5,B183,C183,D183,$C$1,G183+H183,1,F183,F183,SIMDRateRatios_hosp,SIMDrateratios,RateRatios!$B$3)*1000</f>
        <v>521145.9643326198</v>
      </c>
      <c r="AH183" s="92">
        <f t="shared" si="246"/>
        <v>63.005511641327757</v>
      </c>
      <c r="AI183" s="92">
        <f>hosp_count(10,B183,C183,D183,$C$1,G183,1,F183,F183,SIMDRateRatios_hosp,SIMDrateratios,RateRatios!$B$3)*10</f>
        <v>12435.776461051744</v>
      </c>
      <c r="AJ183" s="92">
        <f>hosp_count(10,B183,C183,D183,$C$1,G183+H183,1,F183,F183,SIMDRateRatios_hosp,SIMDrateratios,RateRatios!$B$3)*10</f>
        <v>12434.290457042642</v>
      </c>
      <c r="AK183" s="92">
        <f t="shared" si="247"/>
        <v>1.4860040091025439</v>
      </c>
      <c r="AL183" s="92">
        <f>hosp_count(20,B183,C183,D183,$C$1,G183,1,F183,F183,SIMDRateRatios_hosp,SIMDrateratios,RateRatios!$B$3)*10</f>
        <v>29367.785856643673</v>
      </c>
      <c r="AM183" s="92">
        <f>hosp_count(20,B183,C183,D183,$C$1,G183+H183,1,F183,F183,SIMDRateRatios_hosp,SIMDrateratios,RateRatios!$B$3)*10</f>
        <v>29364.400616773819</v>
      </c>
      <c r="AN183" s="92">
        <f t="shared" si="248"/>
        <v>3.3852398698545585</v>
      </c>
    </row>
    <row r="184" spans="1:40" x14ac:dyDescent="0.2">
      <c r="A184" s="83" t="s">
        <v>121</v>
      </c>
      <c r="B184" s="71">
        <v>52.5</v>
      </c>
      <c r="C184" s="76" t="s">
        <v>3</v>
      </c>
      <c r="D184" s="76">
        <v>3</v>
      </c>
      <c r="E184" s="84">
        <v>1</v>
      </c>
      <c r="F184" s="80">
        <f>HLOOKUP('III Tool Overview'!$H$6,LookUpData_Pop!$B$1:$AV$269,LookUpData_Pop!BB180,FALSE)/50</f>
        <v>512.66</v>
      </c>
      <c r="G184" s="59">
        <f>'III Tool Overview'!$H$9/110</f>
        <v>0</v>
      </c>
      <c r="H184" s="72">
        <f t="shared" si="240"/>
        <v>512.66</v>
      </c>
      <c r="I184" s="92">
        <f>new_ci(2,B184,C184,D184,$C$1,G184,1,F184,E184*F184,SIMDrateratios,RateRatios!$B$3)*10</f>
        <v>18.991906107768845</v>
      </c>
      <c r="J184" s="92">
        <f>new_ci(2,B184,C184,D184,$C$1,G184+H184,1,H184,H184,SIMDrateratios,RateRatios!$B$3)*10</f>
        <v>18.988938123333192</v>
      </c>
      <c r="K184" s="92">
        <f>new_ci(5,B184,C184,D184,$C$1,G184,1,F184,F184,SIMDrateratios,RateRatios!$B$3)*1000</f>
        <v>8382.4140547016814</v>
      </c>
      <c r="L184" s="72">
        <f>new_ci(5,B184,C184,D184,$C$1,H184,1,F184,F184,SIMDrateratios,RateRatios!$B$3)*1000</f>
        <v>8381.1124353753639</v>
      </c>
      <c r="M184" s="92">
        <f>new_ci(10,B184,C184,D184,$C$1,G184,1,F184,F184,SIMDrateratios,RateRatios!$B$3)*10</f>
        <v>223.18698193484266</v>
      </c>
      <c r="N184" s="92">
        <f>new_ci(10,B184,C184,D184,$C$1,G184+H184,1,F184,F184,SIMDrateratios,RateRatios!$B$3)*10</f>
        <v>223.15281011068518</v>
      </c>
      <c r="O184" s="92">
        <f>new_ci(20,B184,C184,D184,$C$1,G184,1,F184,F184,SIMDrateratios,RateRatios!$B$3)*10</f>
        <v>665.99089470440163</v>
      </c>
      <c r="P184" s="92">
        <f>new_ci(20,B184,C184,D184,$C$1,G184+H184,1,F184,F184,SIMDrateratios,RateRatios!$B$3)*10</f>
        <v>665.89370860615213</v>
      </c>
      <c r="Q184" s="92">
        <f>new_yll(2,B184,C184,D184,$C$1,G184,1,F184,F184,SIMDrateratios,RateRatios!$B$3)*10</f>
        <v>892.61958706513565</v>
      </c>
      <c r="R184" s="92">
        <f>new_yll(2,B184,C184,D184,$C$1,G184+H184,1,F184,F184,SIMDrateratios,RateRatios!$B$3)*10</f>
        <v>892.48009179665996</v>
      </c>
      <c r="S184" s="92">
        <f t="shared" si="241"/>
        <v>0.1394952684756845</v>
      </c>
      <c r="T184" s="92">
        <f>new_yll(5,B184,C184,D184,$C$1,G184,1,F184,F184,SIMDrateratios,RateRatios!$B$3)*1000</f>
        <v>380731.97035316931</v>
      </c>
      <c r="U184" s="92">
        <f>new_yll(5,B184,C184,D184,$C$1,G184+H184,1,F184,F184,SIMDrateratios,RateRatios!$B$3)*1000</f>
        <v>380672.84363903984</v>
      </c>
      <c r="V184" s="92">
        <f t="shared" si="242"/>
        <v>59.126714129466563</v>
      </c>
      <c r="W184" s="92">
        <f>new_yll(10,B184,C184,D184,$C$1,G184,1,F184,F184,SIMDrateratios,RateRatios!$B$3)*10</f>
        <v>9503.8535417006133</v>
      </c>
      <c r="X184" s="92">
        <f>new_yll(10,B184,C184,D184,$C$1,G184+H184,1,F184,F184,SIMDrateratios,RateRatios!$B$3)*10</f>
        <v>9502.3972827724192</v>
      </c>
      <c r="Y184" s="92">
        <f t="shared" si="243"/>
        <v>1.4562589281940745</v>
      </c>
      <c r="Z184" s="92">
        <f>new_yll(20,B184,C184,D184,$C$1,G184,1,F184,F184,SIMDrateratios,RateRatios!$B$3)*10</f>
        <v>24125.56970108992</v>
      </c>
      <c r="AA184" s="92">
        <f>new_yll(20,B184,C184,D184,$C$1,G184+H184,1,F184,F184,SIMDrateratios,RateRatios!$B$3)*10</f>
        <v>24122.027326361516</v>
      </c>
      <c r="AB184" s="92">
        <f t="shared" si="244"/>
        <v>3.5423747284039564</v>
      </c>
      <c r="AC184" s="92">
        <f>hosp_count(2,B184,C184,D184,$C$1,G184,1,F184,F184,SIMDRateRatios_hosp,SIMDrateratios,RateRatios!$B$3)*10</f>
        <v>1196.8905613910179</v>
      </c>
      <c r="AD184" s="92">
        <f>hosp_count(2,B184,C184,D184,$C$1,G184+H184,1,F184,F184,SIMDRateRatios_hosp,SIMDrateratios,RateRatios!$B$3)*10</f>
        <v>1196.7448756508336</v>
      </c>
      <c r="AE184" s="92">
        <f t="shared" si="245"/>
        <v>0.14568574018426261</v>
      </c>
      <c r="AF184" s="92">
        <f>hosp_count(5,B184,C184,D184,$C$1,G184,1,F184,F184,SIMDRateRatios_hosp,SIMDrateratios,RateRatios!$B$3)*1000</f>
        <v>495268.24217904895</v>
      </c>
      <c r="AG184" s="92">
        <f>hosp_count(5,B184,C184,D184,$C$1,G184+H184,1,F184,F184,SIMDRateRatios_hosp,SIMDrateratios,RateRatios!$B$3)*1000</f>
        <v>495208.41886298155</v>
      </c>
      <c r="AH184" s="92">
        <f t="shared" si="246"/>
        <v>59.823316067398991</v>
      </c>
      <c r="AI184" s="92">
        <f>hosp_count(10,B184,C184,D184,$C$1,G184,1,F184,F184,SIMDRateRatios_hosp,SIMDrateratios,RateRatios!$B$3)*10</f>
        <v>11776.257112296262</v>
      </c>
      <c r="AJ184" s="92">
        <f>hosp_count(10,B184,C184,D184,$C$1,G184+H184,1,F184,F184,SIMDRateRatios_hosp,SIMDrateratios,RateRatios!$B$3)*10</f>
        <v>11774.857326890035</v>
      </c>
      <c r="AK184" s="92">
        <f t="shared" si="247"/>
        <v>1.3997854062272381</v>
      </c>
      <c r="AL184" s="92">
        <f>hosp_count(20,B184,C184,D184,$C$1,G184,1,F184,F184,SIMDRateRatios_hosp,SIMDrateratios,RateRatios!$B$3)*10</f>
        <v>27521.886076646897</v>
      </c>
      <c r="AM184" s="92">
        <f>hosp_count(20,B184,C184,D184,$C$1,G184+H184,1,F184,F184,SIMDRateRatios_hosp,SIMDrateratios,RateRatios!$B$3)*10</f>
        <v>27518.774619506621</v>
      </c>
      <c r="AN184" s="92">
        <f t="shared" si="248"/>
        <v>3.1114571402758884</v>
      </c>
    </row>
    <row r="185" spans="1:40" x14ac:dyDescent="0.2">
      <c r="A185" s="83" t="s">
        <v>122</v>
      </c>
      <c r="B185" s="71">
        <v>57.5</v>
      </c>
      <c r="C185" s="76" t="s">
        <v>3</v>
      </c>
      <c r="D185" s="76">
        <v>3</v>
      </c>
      <c r="E185" s="84">
        <v>1</v>
      </c>
      <c r="F185" s="80">
        <f>HLOOKUP('III Tool Overview'!$H$6,LookUpData_Pop!$B$1:$AV$269,LookUpData_Pop!BB181,FALSE)/50</f>
        <v>432.24</v>
      </c>
      <c r="G185" s="59">
        <f>'III Tool Overview'!$H$9/110</f>
        <v>0</v>
      </c>
      <c r="H185" s="72">
        <f t="shared" si="240"/>
        <v>432.24</v>
      </c>
      <c r="I185" s="92">
        <f>new_ci(2,B185,C185,D185,$C$1,G185,1,F185,E185*F185,SIMDrateratios,RateRatios!$B$3)*10</f>
        <v>26.147903307469839</v>
      </c>
      <c r="J185" s="92">
        <f>new_ci(2,B185,C185,D185,$C$1,G185+H185,1,H185,H185,SIMDrateratios,RateRatios!$B$3)*10</f>
        <v>26.143826794832307</v>
      </c>
      <c r="K185" s="92">
        <f>new_ci(5,B185,C185,D185,$C$1,G185,1,F185,F185,SIMDrateratios,RateRatios!$B$3)*1000</f>
        <v>11494.342361007646</v>
      </c>
      <c r="L185" s="72">
        <f>new_ci(5,B185,C185,D185,$C$1,H185,1,F185,F185,SIMDrateratios,RateRatios!$B$3)*1000</f>
        <v>11492.569032382695</v>
      </c>
      <c r="M185" s="92">
        <f>new_ci(10,B185,C185,D185,$C$1,G185,1,F185,F185,SIMDrateratios,RateRatios!$B$3)*10</f>
        <v>303.36958747657764</v>
      </c>
      <c r="N185" s="92">
        <f>new_ci(10,B185,C185,D185,$C$1,G185+H185,1,F185,F185,SIMDrateratios,RateRatios!$B$3)*10</f>
        <v>303.32385267038626</v>
      </c>
      <c r="O185" s="92">
        <f>new_ci(20,B185,C185,D185,$C$1,G185,1,F185,F185,SIMDrateratios,RateRatios!$B$3)*10</f>
        <v>879.52730765749425</v>
      </c>
      <c r="P185" s="92">
        <f>new_ci(20,B185,C185,D185,$C$1,G185+H185,1,F185,F185,SIMDrateratios,RateRatios!$B$3)*10</f>
        <v>879.4048209814955</v>
      </c>
      <c r="Q185" s="92">
        <f>new_yll(2,B185,C185,D185,$C$1,G185,1,F185,F185,SIMDrateratios,RateRatios!$B$3)*10</f>
        <v>1072.0640356062634</v>
      </c>
      <c r="R185" s="92">
        <f>new_yll(2,B185,C185,D185,$C$1,G185+H185,1,F185,F185,SIMDrateratios,RateRatios!$B$3)*10</f>
        <v>1071.8968985881245</v>
      </c>
      <c r="S185" s="92">
        <f t="shared" si="241"/>
        <v>0.16713701813887383</v>
      </c>
      <c r="T185" s="92">
        <f>new_yll(5,B185,C185,D185,$C$1,G185,1,F185,F185,SIMDrateratios,RateRatios!$B$3)*1000</f>
        <v>453148.20328138728</v>
      </c>
      <c r="U185" s="92">
        <f>new_yll(5,B185,C185,D185,$C$1,G185+H185,1,F185,F185,SIMDrateratios,RateRatios!$B$3)*1000</f>
        <v>453078.27721045178</v>
      </c>
      <c r="V185" s="92">
        <f t="shared" si="242"/>
        <v>69.92607093550032</v>
      </c>
      <c r="W185" s="92">
        <f>new_yll(10,B185,C185,D185,$C$1,G185,1,F185,F185,SIMDrateratios,RateRatios!$B$3)*10</f>
        <v>11104.28531011268</v>
      </c>
      <c r="X185" s="92">
        <f>new_yll(10,B185,C185,D185,$C$1,G185+H185,1,F185,F185,SIMDrateratios,RateRatios!$B$3)*10</f>
        <v>11102.60874441914</v>
      </c>
      <c r="Y185" s="92">
        <f t="shared" si="243"/>
        <v>1.6765656935403968</v>
      </c>
      <c r="Z185" s="92">
        <f>new_yll(20,B185,C185,D185,$C$1,G185,1,F185,F185,SIMDrateratios,RateRatios!$B$3)*10</f>
        <v>26700.672678248175</v>
      </c>
      <c r="AA185" s="92">
        <f>new_yll(20,B185,C185,D185,$C$1,G185+H185,1,F185,F185,SIMDrateratios,RateRatios!$B$3)*10</f>
        <v>26696.907118660984</v>
      </c>
      <c r="AB185" s="92">
        <f t="shared" si="244"/>
        <v>3.7655595871910919</v>
      </c>
      <c r="AC185" s="92">
        <f>hosp_count(2,B185,C185,D185,$C$1,G185,1,F185,F185,SIMDRateRatios_hosp,SIMDrateratios,RateRatios!$B$3)*10</f>
        <v>1169.9606573991384</v>
      </c>
      <c r="AD185" s="92">
        <f>hosp_count(2,B185,C185,D185,$C$1,G185+H185,1,F185,F185,SIMDRateRatios_hosp,SIMDrateratios,RateRatios!$B$3)*10</f>
        <v>1169.8184229743222</v>
      </c>
      <c r="AE185" s="92">
        <f t="shared" si="245"/>
        <v>0.1422344248162517</v>
      </c>
      <c r="AF185" s="92">
        <f>hosp_count(5,B185,C185,D185,$C$1,G185,1,F185,F185,SIMDRateRatios_hosp,SIMDrateratios,RateRatios!$B$3)*1000</f>
        <v>482303.3175430625</v>
      </c>
      <c r="AG185" s="92">
        <f>hosp_count(5,B185,C185,D185,$C$1,G185+H185,1,F185,F185,SIMDRateRatios_hosp,SIMDrateratios,RateRatios!$B$3)*1000</f>
        <v>482245.41420362744</v>
      </c>
      <c r="AH185" s="92">
        <f t="shared" si="246"/>
        <v>57.903339435055386</v>
      </c>
      <c r="AI185" s="92">
        <f>hosp_count(10,B185,C185,D185,$C$1,G185,1,F185,F185,SIMDRateRatios_hosp,SIMDrateratios,RateRatios!$B$3)*10</f>
        <v>11379.122046855104</v>
      </c>
      <c r="AJ185" s="92">
        <f>hosp_count(10,B185,C185,D185,$C$1,G185+H185,1,F185,F185,SIMDRateRatios_hosp,SIMDrateratios,RateRatios!$B$3)*10</f>
        <v>11377.791434625196</v>
      </c>
      <c r="AK185" s="92">
        <f t="shared" si="247"/>
        <v>1.330612229907274</v>
      </c>
      <c r="AL185" s="92">
        <f>hosp_count(20,B185,C185,D185,$C$1,G185,1,F185,F185,SIMDRateRatios_hosp,SIMDrateratios,RateRatios!$B$3)*10</f>
        <v>25981.336438715451</v>
      </c>
      <c r="AM185" s="92">
        <f>hosp_count(20,B185,C185,D185,$C$1,G185+H185,1,F185,F185,SIMDRateRatios_hosp,SIMDrateratios,RateRatios!$B$3)*10</f>
        <v>25978.539246116867</v>
      </c>
      <c r="AN185" s="92">
        <f t="shared" si="248"/>
        <v>2.7971925985839334</v>
      </c>
    </row>
    <row r="186" spans="1:40" x14ac:dyDescent="0.2">
      <c r="A186" s="83" t="s">
        <v>123</v>
      </c>
      <c r="B186" s="71">
        <v>62.5</v>
      </c>
      <c r="C186" s="76" t="s">
        <v>3</v>
      </c>
      <c r="D186" s="76">
        <v>3</v>
      </c>
      <c r="E186" s="84">
        <v>1</v>
      </c>
      <c r="F186" s="80">
        <f>HLOOKUP('III Tool Overview'!$H$6,LookUpData_Pop!$B$1:$AV$269,LookUpData_Pop!BB182,FALSE)/50</f>
        <v>400.74</v>
      </c>
      <c r="G186" s="59">
        <f>'III Tool Overview'!$H$9/110</f>
        <v>0</v>
      </c>
      <c r="H186" s="72">
        <f t="shared" si="240"/>
        <v>400.74</v>
      </c>
      <c r="I186" s="92">
        <f>new_ci(2,B186,C186,D186,$C$1,G186,1,F186,E186*F186,SIMDrateratios,RateRatios!$B$3)*10</f>
        <v>33.603690386561397</v>
      </c>
      <c r="J186" s="92">
        <f>new_ci(2,B186,C186,D186,$C$1,G186+H186,1,H186,H186,SIMDrateratios,RateRatios!$B$3)*10</f>
        <v>33.598451363626651</v>
      </c>
      <c r="K186" s="92">
        <f>new_ci(5,B186,C186,D186,$C$1,G186,1,F186,F186,SIMDrateratios,RateRatios!$B$3)*1000</f>
        <v>14712.522942205107</v>
      </c>
      <c r="L186" s="72">
        <f>new_ci(5,B186,C186,D186,$C$1,H186,1,F186,F186,SIMDrateratios,RateRatios!$B$3)*1000</f>
        <v>14710.26229007953</v>
      </c>
      <c r="M186" s="92">
        <f>new_ci(10,B186,C186,D186,$C$1,G186,1,F186,F186,SIMDrateratios,RateRatios!$B$3)*10</f>
        <v>384.94036601065721</v>
      </c>
      <c r="N186" s="92">
        <f>new_ci(10,B186,C186,D186,$C$1,G186+H186,1,F186,F186,SIMDrateratios,RateRatios!$B$3)*10</f>
        <v>384.88308961959234</v>
      </c>
      <c r="O186" s="92">
        <f>new_ci(20,B186,C186,D186,$C$1,G186,1,F186,F186,SIMDrateratios,RateRatios!$B$3)*10</f>
        <v>1084.9718799113289</v>
      </c>
      <c r="P186" s="92">
        <f>new_ci(20,B186,C186,D186,$C$1,G186+H186,1,F186,F186,SIMDrateratios,RateRatios!$B$3)*10</f>
        <v>1084.8274156895916</v>
      </c>
      <c r="Q186" s="92">
        <f>new_yll(2,B186,C186,D186,$C$1,G186,1,F186,F186,SIMDrateratios,RateRatios!$B$3)*10</f>
        <v>1243.3365443027717</v>
      </c>
      <c r="R186" s="92">
        <f>new_yll(2,B186,C186,D186,$C$1,G186+H186,1,F186,F186,SIMDrateratios,RateRatios!$B$3)*10</f>
        <v>1243.1427004541861</v>
      </c>
      <c r="S186" s="92">
        <f t="shared" si="241"/>
        <v>0.19384384858562953</v>
      </c>
      <c r="T186" s="92">
        <f>new_yll(5,B186,C186,D186,$C$1,G186,1,F186,F186,SIMDrateratios,RateRatios!$B$3)*1000</f>
        <v>521218.25948456401</v>
      </c>
      <c r="U186" s="92">
        <f>new_yll(5,B186,C186,D186,$C$1,G186+H186,1,F186,F186,SIMDrateratios,RateRatios!$B$3)*1000</f>
        <v>521138.14486316394</v>
      </c>
      <c r="V186" s="92">
        <f t="shared" si="242"/>
        <v>80.11462140007643</v>
      </c>
      <c r="W186" s="92">
        <f>new_yll(10,B186,C186,D186,$C$1,G186,1,F186,F186,SIMDrateratios,RateRatios!$B$3)*10</f>
        <v>12558.227199342416</v>
      </c>
      <c r="X186" s="92">
        <f>new_yll(10,B186,C186,D186,$C$1,G186+H186,1,F186,F186,SIMDrateratios,RateRatios!$B$3)*10</f>
        <v>12556.354166956791</v>
      </c>
      <c r="Y186" s="92">
        <f t="shared" si="243"/>
        <v>1.8730323856252653</v>
      </c>
      <c r="Z186" s="92">
        <f>new_yll(20,B186,C186,D186,$C$1,G186,1,F186,F186,SIMDrateratios,RateRatios!$B$3)*10</f>
        <v>28741.910136959577</v>
      </c>
      <c r="AA186" s="92">
        <f>new_yll(20,B186,C186,D186,$C$1,G186+H186,1,F186,F186,SIMDrateratios,RateRatios!$B$3)*10</f>
        <v>28738.002288990578</v>
      </c>
      <c r="AB186" s="92">
        <f t="shared" si="244"/>
        <v>3.9078479689997039</v>
      </c>
      <c r="AC186" s="92">
        <f>hosp_count(2,B186,C186,D186,$C$1,G186,1,F186,F186,SIMDRateRatios_hosp,SIMDrateratios,RateRatios!$B$3)*10</f>
        <v>1197.0800507703557</v>
      </c>
      <c r="AD186" s="92">
        <f>hosp_count(2,B186,C186,D186,$C$1,G186+H186,1,F186,F186,SIMDRateRatios_hosp,SIMDrateratios,RateRatios!$B$3)*10</f>
        <v>1196.9343440634505</v>
      </c>
      <c r="AE186" s="92">
        <f t="shared" si="245"/>
        <v>0.14570670690523002</v>
      </c>
      <c r="AF186" s="92">
        <f>hosp_count(5,B186,C186,D186,$C$1,G186,1,F186,F186,SIMDRateRatios_hosp,SIMDrateratios,RateRatios!$B$3)*1000</f>
        <v>491632.85193324852</v>
      </c>
      <c r="AG186" s="92">
        <f>hosp_count(5,B186,C186,D186,$C$1,G186+H186,1,F186,F186,SIMDRateRatios_hosp,SIMDrateratios,RateRatios!$B$3)*1000</f>
        <v>491574.04462285532</v>
      </c>
      <c r="AH186" s="92">
        <f t="shared" si="246"/>
        <v>58.807310393196531</v>
      </c>
      <c r="AI186" s="92">
        <f>hosp_count(10,B186,C186,D186,$C$1,G186,1,F186,F186,SIMDRateRatios_hosp,SIMDrateratios,RateRatios!$B$3)*10</f>
        <v>11510.095183540143</v>
      </c>
      <c r="AJ186" s="92">
        <f>hosp_count(10,B186,C186,D186,$C$1,G186+H186,1,F186,F186,SIMDRateRatios_hosp,SIMDrateratios,RateRatios!$B$3)*10</f>
        <v>11508.767965350597</v>
      </c>
      <c r="AK186" s="92">
        <f t="shared" si="247"/>
        <v>1.3272181895463291</v>
      </c>
      <c r="AL186" s="92">
        <f>hosp_count(20,B186,C186,D186,$C$1,G186,1,F186,F186,SIMDRateRatios_hosp,SIMDrateratios,RateRatios!$B$3)*10</f>
        <v>25689.707206884199</v>
      </c>
      <c r="AM186" s="92">
        <f>hosp_count(20,B186,C186,D186,$C$1,G186+H186,1,F186,F186,SIMDRateRatios_hosp,SIMDrateratios,RateRatios!$B$3)*10</f>
        <v>25687.068316451005</v>
      </c>
      <c r="AN186" s="92">
        <f t="shared" si="248"/>
        <v>2.6388904331943195</v>
      </c>
    </row>
    <row r="187" spans="1:40" x14ac:dyDescent="0.2">
      <c r="A187" s="83" t="s">
        <v>124</v>
      </c>
      <c r="B187" s="71">
        <v>67.5</v>
      </c>
      <c r="C187" s="76" t="s">
        <v>3</v>
      </c>
      <c r="D187" s="76">
        <v>3</v>
      </c>
      <c r="E187" s="84">
        <v>1</v>
      </c>
      <c r="F187" s="80">
        <f>HLOOKUP('III Tool Overview'!$H$6,LookUpData_Pop!$B$1:$AV$269,LookUpData_Pop!BB183,FALSE)/50</f>
        <v>317.77999999999997</v>
      </c>
      <c r="G187" s="59">
        <f>'III Tool Overview'!$H$9/110</f>
        <v>0</v>
      </c>
      <c r="H187" s="72">
        <f t="shared" si="240"/>
        <v>317.77999999999997</v>
      </c>
      <c r="I187" s="92">
        <f>new_ci(2,B187,C187,D187,$C$1,G187,1,F187,E187*F187,SIMDrateratios,RateRatios!$B$3)*10</f>
        <v>43.448634917041822</v>
      </c>
      <c r="J187" s="92">
        <f>new_ci(2,B187,C187,D187,$C$1,G187+H187,1,H187,H187,SIMDrateratios,RateRatios!$B$3)*10</f>
        <v>43.4418788261695</v>
      </c>
      <c r="K187" s="92">
        <f>new_ci(5,B187,C187,D187,$C$1,G187,1,F187,F187,SIMDrateratios,RateRatios!$B$3)*1000</f>
        <v>18850.41091671948</v>
      </c>
      <c r="L187" s="72">
        <f>new_ci(5,B187,C187,D187,$C$1,H187,1,F187,F187,SIMDrateratios,RateRatios!$B$3)*1000</f>
        <v>18847.548794639297</v>
      </c>
      <c r="M187" s="92">
        <f>new_ci(10,B187,C187,D187,$C$1,G187,1,F187,F187,SIMDrateratios,RateRatios!$B$3)*10</f>
        <v>483.64588777720701</v>
      </c>
      <c r="N187" s="92">
        <f>new_ci(10,B187,C187,D187,$C$1,G187+H187,1,F187,F187,SIMDrateratios,RateRatios!$B$3)*10</f>
        <v>483.57624122411391</v>
      </c>
      <c r="O187" s="92">
        <f>new_ci(20,B187,C187,D187,$C$1,G187,1,F187,F187,SIMDrateratios,RateRatios!$B$3)*10</f>
        <v>1281.2921939582316</v>
      </c>
      <c r="P187" s="92">
        <f>new_ci(20,B187,C187,D187,$C$1,G187+H187,1,F187,F187,SIMDrateratios,RateRatios!$B$3)*10</f>
        <v>1281.1389156026555</v>
      </c>
      <c r="Q187" s="92">
        <f>new_yll(2,B187,C187,D187,$C$1,G187,1,F187,F187,SIMDrateratios,RateRatios!$B$3)*10</f>
        <v>1346.9076824282965</v>
      </c>
      <c r="R187" s="92">
        <f>new_yll(2,B187,C187,D187,$C$1,G187+H187,1,F187,F187,SIMDrateratios,RateRatios!$B$3)*10</f>
        <v>1346.6982436112544</v>
      </c>
      <c r="S187" s="92">
        <f t="shared" si="241"/>
        <v>0.20943881704215528</v>
      </c>
      <c r="T187" s="92">
        <f>new_yll(5,B187,C187,D187,$C$1,G187,1,F187,F187,SIMDrateratios,RateRatios!$B$3)*1000</f>
        <v>554847.64312842581</v>
      </c>
      <c r="U187" s="92">
        <f>new_yll(5,B187,C187,D187,$C$1,G187+H187,1,F187,F187,SIMDrateratios,RateRatios!$B$3)*1000</f>
        <v>554763.34246590093</v>
      </c>
      <c r="V187" s="92">
        <f t="shared" si="242"/>
        <v>84.300662524881773</v>
      </c>
      <c r="W187" s="92">
        <f>new_yll(10,B187,C187,D187,$C$1,G187,1,F187,F187,SIMDrateratios,RateRatios!$B$3)*10</f>
        <v>12899.223439163969</v>
      </c>
      <c r="X187" s="92">
        <f>new_yll(10,B187,C187,D187,$C$1,G187+H187,1,F187,F187,SIMDrateratios,RateRatios!$B$3)*10</f>
        <v>12897.356748575019</v>
      </c>
      <c r="Y187" s="92">
        <f t="shared" si="243"/>
        <v>1.8666905889494956</v>
      </c>
      <c r="Z187" s="92">
        <f>new_yll(20,B187,C187,D187,$C$1,G187,1,F187,F187,SIMDrateratios,RateRatios!$B$3)*10</f>
        <v>26642.276046383158</v>
      </c>
      <c r="AA187" s="92">
        <f>new_yll(20,B187,C187,D187,$C$1,G187+H187,1,F187,F187,SIMDrateratios,RateRatios!$B$3)*10</f>
        <v>26638.932743697871</v>
      </c>
      <c r="AB187" s="92">
        <f t="shared" si="244"/>
        <v>3.343302685287199</v>
      </c>
      <c r="AC187" s="92">
        <f>hosp_count(2,B187,C187,D187,$C$1,G187,1,F187,F187,SIMDRateRatios_hosp,SIMDrateratios,RateRatios!$B$3)*10</f>
        <v>1100.5463925493691</v>
      </c>
      <c r="AD187" s="92">
        <f>hosp_count(2,B187,C187,D187,$C$1,G187+H187,1,F187,F187,SIMDRateRatios_hosp,SIMDrateratios,RateRatios!$B$3)*10</f>
        <v>1100.412429944229</v>
      </c>
      <c r="AE187" s="92">
        <f t="shared" si="245"/>
        <v>0.13396260514014102</v>
      </c>
      <c r="AF187" s="92">
        <f>hosp_count(5,B187,C187,D187,$C$1,G187,1,F187,F187,SIMDRateRatios_hosp,SIMDrateratios,RateRatios!$B$3)*1000</f>
        <v>448159.43735050317</v>
      </c>
      <c r="AG187" s="92">
        <f>hosp_count(5,B187,C187,D187,$C$1,G187+H187,1,F187,F187,SIMDRateRatios_hosp,SIMDrateratios,RateRatios!$B$3)*1000</f>
        <v>448106.41854663362</v>
      </c>
      <c r="AH187" s="92">
        <f t="shared" si="246"/>
        <v>53.018803869548719</v>
      </c>
      <c r="AI187" s="92">
        <f>hosp_count(10,B187,C187,D187,$C$1,G187,1,F187,F187,SIMDRateRatios_hosp,SIMDrateratios,RateRatios!$B$3)*10</f>
        <v>10312.016905829234</v>
      </c>
      <c r="AJ187" s="92">
        <f>hosp_count(10,B187,C187,D187,$C$1,G187+H187,1,F187,F187,SIMDRateRatios_hosp,SIMDrateratios,RateRatios!$B$3)*10</f>
        <v>10310.868442066538</v>
      </c>
      <c r="AK187" s="92">
        <f t="shared" si="247"/>
        <v>1.1484637626963377</v>
      </c>
      <c r="AL187" s="92">
        <f>hosp_count(20,B187,C187,D187,$C$1,G187,1,F187,F187,SIMDRateRatios_hosp,SIMDrateratios,RateRatios!$B$3)*10</f>
        <v>21899.852540958367</v>
      </c>
      <c r="AM187" s="92">
        <f>hosp_count(20,B187,C187,D187,$C$1,G187+H187,1,F187,F187,SIMDRateRatios_hosp,SIMDrateratios,RateRatios!$B$3)*10</f>
        <v>21897.840453367629</v>
      </c>
      <c r="AN187" s="92">
        <f t="shared" si="248"/>
        <v>2.0120875907377922</v>
      </c>
    </row>
    <row r="188" spans="1:40" x14ac:dyDescent="0.2">
      <c r="A188" s="83" t="s">
        <v>125</v>
      </c>
      <c r="B188" s="71">
        <v>72.5</v>
      </c>
      <c r="C188" s="76" t="s">
        <v>3</v>
      </c>
      <c r="D188" s="76">
        <v>3</v>
      </c>
      <c r="E188" s="84">
        <v>1</v>
      </c>
      <c r="F188" s="80">
        <f>HLOOKUP('III Tool Overview'!$H$6,LookUpData_Pop!$B$1:$AV$269,LookUpData_Pop!BB184,FALSE)/50</f>
        <v>299.33999999999997</v>
      </c>
      <c r="G188" s="59">
        <f>'III Tool Overview'!$H$9/110</f>
        <v>0</v>
      </c>
      <c r="H188" s="72">
        <f t="shared" si="240"/>
        <v>299.33999999999997</v>
      </c>
      <c r="I188" s="92">
        <f>new_ci(2,B188,C188,D188,$C$1,G188,1,F188,E188*F188,SIMDrateratios,RateRatios!$B$3)*10</f>
        <v>56.647524469013455</v>
      </c>
      <c r="J188" s="92">
        <f>new_ci(2,B188,C188,D188,$C$1,G188+H188,1,H188,H188,SIMDrateratios,RateRatios!$B$3)*10</f>
        <v>56.638755593648099</v>
      </c>
      <c r="K188" s="92">
        <f>new_ci(5,B188,C188,D188,$C$1,G188,1,F188,F188,SIMDrateratios,RateRatios!$B$3)*1000</f>
        <v>24355.385641493849</v>
      </c>
      <c r="L188" s="72">
        <f>new_ci(5,B188,C188,D188,$C$1,H188,1,F188,F188,SIMDrateratios,RateRatios!$B$3)*1000</f>
        <v>24351.738462986505</v>
      </c>
      <c r="M188" s="92">
        <f>new_ci(10,B188,C188,D188,$C$1,G188,1,F188,F188,SIMDrateratios,RateRatios!$B$3)*10</f>
        <v>612.97376525299228</v>
      </c>
      <c r="N188" s="92">
        <f>new_ci(10,B188,C188,D188,$C$1,G188+H188,1,F188,F188,SIMDrateratios,RateRatios!$B$3)*10</f>
        <v>612.88852147960665</v>
      </c>
      <c r="O188" s="92">
        <f>new_ci(20,B188,C188,D188,$C$1,G188,1,F188,F188,SIMDrateratios,RateRatios!$B$3)*10</f>
        <v>1531.014220402365</v>
      </c>
      <c r="P188" s="92">
        <f>new_ci(20,B188,C188,D188,$C$1,G188+H188,1,F188,F188,SIMDrateratios,RateRatios!$B$3)*10</f>
        <v>1530.8504921885437</v>
      </c>
      <c r="Q188" s="92">
        <f>new_yll(2,B188,C188,D188,$C$1,G188,1,F188,F188,SIMDrateratios,RateRatios!$B$3)*10</f>
        <v>1529.4831606633634</v>
      </c>
      <c r="R188" s="92">
        <f>new_yll(2,B188,C188,D188,$C$1,G188+H188,1,F188,F188,SIMDrateratios,RateRatios!$B$3)*10</f>
        <v>1529.2464010284984</v>
      </c>
      <c r="S188" s="92">
        <f t="shared" si="241"/>
        <v>0.23675963486493856</v>
      </c>
      <c r="T188" s="92">
        <f>new_yll(5,B188,C188,D188,$C$1,G188,1,F188,F188,SIMDrateratios,RateRatios!$B$3)*1000</f>
        <v>619640.94194602373</v>
      </c>
      <c r="U188" s="92">
        <f>new_yll(5,B188,C188,D188,$C$1,G188+H188,1,F188,F188,SIMDrateratios,RateRatios!$B$3)*1000</f>
        <v>619548.05104816495</v>
      </c>
      <c r="V188" s="92">
        <f t="shared" si="242"/>
        <v>92.890897858771496</v>
      </c>
      <c r="W188" s="92">
        <f>new_yll(10,B188,C188,D188,$C$1,G188,1,F188,F188,SIMDrateratios,RateRatios!$B$3)*10</f>
        <v>13925.370586357032</v>
      </c>
      <c r="X188" s="92">
        <f>new_yll(10,B188,C188,D188,$C$1,G188+H188,1,F188,F188,SIMDrateratios,RateRatios!$B$3)*10</f>
        <v>13923.417955620569</v>
      </c>
      <c r="Y188" s="92">
        <f t="shared" si="243"/>
        <v>1.9526307364631066</v>
      </c>
      <c r="Z188" s="92">
        <f>new_yll(20,B188,C188,D188,$C$1,G188,1,F188,F188,SIMDrateratios,RateRatios!$B$3)*10</f>
        <v>26172.193884652876</v>
      </c>
      <c r="AA188" s="92">
        <f>new_yll(20,B188,C188,D188,$C$1,G188+H188,1,F188,F188,SIMDrateratios,RateRatios!$B$3)*10</f>
        <v>26169.137516111579</v>
      </c>
      <c r="AB188" s="92">
        <f t="shared" si="244"/>
        <v>3.0563685412962514</v>
      </c>
      <c r="AC188" s="92">
        <f>hosp_count(2,B188,C188,D188,$C$1,G188,1,F188,F188,SIMDRateRatios_hosp,SIMDrateratios,RateRatios!$B$3)*10</f>
        <v>1144.091461477318</v>
      </c>
      <c r="AD188" s="92">
        <f>hosp_count(2,B188,C188,D188,$C$1,G188+H188,1,F188,F188,SIMDRateRatios_hosp,SIMDrateratios,RateRatios!$B$3)*10</f>
        <v>1143.9524528198012</v>
      </c>
      <c r="AE188" s="92">
        <f t="shared" si="245"/>
        <v>0.13900865751679703</v>
      </c>
      <c r="AF188" s="92">
        <f>hosp_count(5,B188,C188,D188,$C$1,G188,1,F188,F188,SIMDRateRatios_hosp,SIMDrateratios,RateRatios!$B$3)*1000</f>
        <v>461970.68115234451</v>
      </c>
      <c r="AG188" s="92">
        <f>hosp_count(5,B188,C188,D188,$C$1,G188+H188,1,F188,F188,SIMDRateRatios_hosp,SIMDrateratios,RateRatios!$B$3)*1000</f>
        <v>461916.72930537048</v>
      </c>
      <c r="AH188" s="92">
        <f t="shared" si="246"/>
        <v>53.95184697402874</v>
      </c>
      <c r="AI188" s="92">
        <f>hosp_count(10,B188,C188,D188,$C$1,G188,1,F188,F188,SIMDRateRatios_hosp,SIMDrateratios,RateRatios!$B$3)*10</f>
        <v>10450.264302540283</v>
      </c>
      <c r="AJ188" s="92">
        <f>hosp_count(10,B188,C188,D188,$C$1,G188+H188,1,F188,F188,SIMDRateRatios_hosp,SIMDrateratios,RateRatios!$B$3)*10</f>
        <v>10449.142618834441</v>
      </c>
      <c r="AK188" s="92">
        <f t="shared" si="247"/>
        <v>1.1216837058418605</v>
      </c>
      <c r="AL188" s="92">
        <f>hosp_count(20,B188,C188,D188,$C$1,G188,1,F188,F188,SIMDRateRatios_hosp,SIMDrateratios,RateRatios!$B$3)*10</f>
        <v>21175.04028289135</v>
      </c>
      <c r="AM188" s="92">
        <f>hosp_count(20,B188,C188,D188,$C$1,G188+H188,1,F188,F188,SIMDRateRatios_hosp,SIMDrateratios,RateRatios!$B$3)*10</f>
        <v>21173.308325361417</v>
      </c>
      <c r="AN188" s="92">
        <f t="shared" si="248"/>
        <v>1.7319575299334247</v>
      </c>
    </row>
    <row r="189" spans="1:40" x14ac:dyDescent="0.2">
      <c r="A189" s="83" t="s">
        <v>126</v>
      </c>
      <c r="B189" s="71">
        <v>77.5</v>
      </c>
      <c r="C189" s="76" t="s">
        <v>3</v>
      </c>
      <c r="D189" s="76">
        <v>3</v>
      </c>
      <c r="E189" s="84">
        <v>1</v>
      </c>
      <c r="F189" s="80">
        <f>HLOOKUP('III Tool Overview'!$H$6,LookUpData_Pop!$B$1:$AV$269,LookUpData_Pop!BB185,FALSE)/50</f>
        <v>261.5</v>
      </c>
      <c r="G189" s="59">
        <f>'III Tool Overview'!$H$9/110</f>
        <v>0</v>
      </c>
      <c r="H189" s="72">
        <f t="shared" si="240"/>
        <v>261.5</v>
      </c>
      <c r="I189" s="92">
        <f>new_ci(2,B189,C189,D189,$C$1,G189,1,F189,E189*F189,SIMDrateratios,RateRatios!$B$3)*10</f>
        <v>80.417221784006756</v>
      </c>
      <c r="J189" s="92">
        <f>new_ci(2,B189,C189,D189,$C$1,G189+H189,1,H189,H189,SIMDrateratios,RateRatios!$B$3)*10</f>
        <v>80.404811244753972</v>
      </c>
      <c r="K189" s="92">
        <f>new_ci(5,B189,C189,D189,$C$1,G189,1,F189,F189,SIMDrateratios,RateRatios!$B$3)*1000</f>
        <v>33876.957468998648</v>
      </c>
      <c r="L189" s="72">
        <f>new_ci(5,B189,C189,D189,$C$1,H189,1,F189,F189,SIMDrateratios,RateRatios!$B$3)*1000</f>
        <v>33872.006686054003</v>
      </c>
      <c r="M189" s="92">
        <f>new_ci(10,B189,C189,D189,$C$1,G189,1,F189,F189,SIMDrateratios,RateRatios!$B$3)*10</f>
        <v>817.01762601621749</v>
      </c>
      <c r="N189" s="92">
        <f>new_ci(10,B189,C189,D189,$C$1,G189+H189,1,F189,F189,SIMDrateratios,RateRatios!$B$3)*10</f>
        <v>816.91204021564931</v>
      </c>
      <c r="O189" s="92">
        <f>new_ci(20,B189,C189,D189,$C$1,G189,1,F189,F189,SIMDrateratios,RateRatios!$B$3)*10</f>
        <v>1804.3038662584615</v>
      </c>
      <c r="P189" s="92">
        <f>new_ci(20,B189,C189,D189,$C$1,G189+H189,1,F189,F189,SIMDrateratios,RateRatios!$B$3)*10</f>
        <v>1804.1550184895425</v>
      </c>
      <c r="Q189" s="92">
        <f>new_yll(2,B189,C189,D189,$C$1,G189,1,F189,F189,SIMDrateratios,RateRatios!$B$3)*10</f>
        <v>1688.761657464142</v>
      </c>
      <c r="R189" s="92">
        <f>new_yll(2,B189,C189,D189,$C$1,G189+H189,1,F189,F189,SIMDrateratios,RateRatios!$B$3)*10</f>
        <v>1688.5010361398331</v>
      </c>
      <c r="S189" s="92">
        <f t="shared" si="241"/>
        <v>0.26062132430888596</v>
      </c>
      <c r="T189" s="92">
        <f>new_yll(5,B189,C189,D189,$C$1,G189,1,F189,F189,SIMDrateratios,RateRatios!$B$3)*1000</f>
        <v>659192.68152871029</v>
      </c>
      <c r="U189" s="92">
        <f>new_yll(5,B189,C189,D189,$C$1,G189+H189,1,F189,F189,SIMDrateratios,RateRatios!$B$3)*1000</f>
        <v>659096.11733178946</v>
      </c>
      <c r="V189" s="92">
        <f t="shared" si="242"/>
        <v>96.564196920837276</v>
      </c>
      <c r="W189" s="92">
        <f>new_yll(10,B189,C189,D189,$C$1,G189,1,F189,F189,SIMDrateratios,RateRatios!$B$3)*10</f>
        <v>13745.747353070925</v>
      </c>
      <c r="X189" s="92">
        <f>new_yll(10,B189,C189,D189,$C$1,G189+H189,1,F189,F189,SIMDrateratios,RateRatios!$B$3)*10</f>
        <v>13743.935830823888</v>
      </c>
      <c r="Y189" s="92">
        <f t="shared" si="243"/>
        <v>1.811522247036919</v>
      </c>
      <c r="Z189" s="92">
        <f>new_yll(20,B189,C189,D189,$C$1,G189,1,F189,F189,SIMDrateratios,RateRatios!$B$3)*10</f>
        <v>21239.168789205927</v>
      </c>
      <c r="AA189" s="92">
        <f>new_yll(20,B189,C189,D189,$C$1,G189+H189,1,F189,F189,SIMDrateratios,RateRatios!$B$3)*10</f>
        <v>21236.930075912274</v>
      </c>
      <c r="AB189" s="92">
        <f t="shared" si="244"/>
        <v>2.238713293652836</v>
      </c>
      <c r="AC189" s="92">
        <f>hosp_count(2,B189,C189,D189,$C$1,G189,1,F189,F189,SIMDRateRatios_hosp,SIMDrateratios,RateRatios!$B$3)*10</f>
        <v>1158.7479468018362</v>
      </c>
      <c r="AD189" s="92">
        <f>hosp_count(2,B189,C189,D189,$C$1,G189+H189,1,F189,F189,SIMDRateRatios_hosp,SIMDrateratios,RateRatios!$B$3)*10</f>
        <v>1158.6067277645657</v>
      </c>
      <c r="AE189" s="92">
        <f t="shared" si="245"/>
        <v>0.14121903727050267</v>
      </c>
      <c r="AF189" s="92">
        <f>hosp_count(5,B189,C189,D189,$C$1,G189,1,F189,F189,SIMDRateRatios_hosp,SIMDrateratios,RateRatios!$B$3)*1000</f>
        <v>459059.68449600512</v>
      </c>
      <c r="AG189" s="92">
        <f>hosp_count(5,B189,C189,D189,$C$1,G189+H189,1,F189,F189,SIMDRateRatios_hosp,SIMDrateratios,RateRatios!$B$3)*1000</f>
        <v>459007.24825268012</v>
      </c>
      <c r="AH189" s="92">
        <f t="shared" si="246"/>
        <v>52.436243325006217</v>
      </c>
      <c r="AI189" s="92">
        <f>hosp_count(10,B189,C189,D189,$C$1,G189,1,F189,F189,SIMDRateRatios_hosp,SIMDrateratios,RateRatios!$B$3)*10</f>
        <v>10000.218951037203</v>
      </c>
      <c r="AJ189" s="92">
        <f>hosp_count(10,B189,C189,D189,$C$1,G189+H189,1,F189,F189,SIMDRateRatios_hosp,SIMDrateratios,RateRatios!$B$3)*10</f>
        <v>9999.2260407130962</v>
      </c>
      <c r="AK189" s="92">
        <f t="shared" si="247"/>
        <v>0.99291032410656044</v>
      </c>
      <c r="AL189" s="92">
        <f>hosp_count(20,B189,C189,D189,$C$1,G189,1,F189,F189,SIMDRateRatios_hosp,SIMDrateratios,RateRatios!$B$3)*10</f>
        <v>18384.80234717339</v>
      </c>
      <c r="AM189" s="92">
        <f>hosp_count(20,B189,C189,D189,$C$1,G189+H189,1,F189,F189,SIMDRateRatios_hosp,SIMDrateratios,RateRatios!$B$3)*10</f>
        <v>18383.651913717182</v>
      </c>
      <c r="AN189" s="92">
        <f t="shared" si="248"/>
        <v>1.1504334562087024</v>
      </c>
    </row>
    <row r="190" spans="1:40" x14ac:dyDescent="0.2">
      <c r="A190" s="83" t="s">
        <v>127</v>
      </c>
      <c r="B190" s="71">
        <v>82.5</v>
      </c>
      <c r="C190" s="76" t="s">
        <v>3</v>
      </c>
      <c r="D190" s="76">
        <v>3</v>
      </c>
      <c r="E190" s="84">
        <v>1</v>
      </c>
      <c r="F190" s="80">
        <f>HLOOKUP('III Tool Overview'!$H$6,LookUpData_Pop!$B$1:$AV$269,LookUpData_Pop!BB186,FALSE)/50</f>
        <v>193.5</v>
      </c>
      <c r="G190" s="59">
        <f>'III Tool Overview'!$H$9/110</f>
        <v>0</v>
      </c>
      <c r="H190" s="72">
        <f t="shared" si="240"/>
        <v>193.5</v>
      </c>
      <c r="I190" s="92">
        <f>new_ci(2,B190,C190,D190,$C$1,G190,1,F190,E190*F190,SIMDrateratios,RateRatios!$B$3)*10</f>
        <v>82.085638251986879</v>
      </c>
      <c r="J190" s="92">
        <f>new_ci(2,B190,C190,D190,$C$1,G190+H190,1,H190,H190,SIMDrateratios,RateRatios!$B$3)*10</f>
        <v>82.073038738098234</v>
      </c>
      <c r="K190" s="92">
        <f>new_ci(5,B190,C190,D190,$C$1,G190,1,F190,F190,SIMDrateratios,RateRatios!$B$3)*1000</f>
        <v>33890.316779041837</v>
      </c>
      <c r="L190" s="72">
        <f>new_ci(5,B190,C190,D190,$C$1,H190,1,F190,F190,SIMDrateratios,RateRatios!$B$3)*1000</f>
        <v>33885.495829528874</v>
      </c>
      <c r="M190" s="92">
        <f>new_ci(10,B190,C190,D190,$C$1,G190,1,F190,F190,SIMDrateratios,RateRatios!$B$3)*10</f>
        <v>784.44561921652121</v>
      </c>
      <c r="N190" s="92">
        <f>new_ci(10,B190,C190,D190,$C$1,G190+H190,1,F190,F190,SIMDrateratios,RateRatios!$B$3)*10</f>
        <v>784.35178828437938</v>
      </c>
      <c r="O190" s="92">
        <f>new_ci(20,B190,C190,D190,$C$1,G190,1,F190,F190,SIMDrateratios,RateRatios!$B$3)*10</f>
        <v>1554.0799489681924</v>
      </c>
      <c r="P190" s="92">
        <f>new_ci(20,B190,C190,D190,$C$1,G190+H190,1,F190,F190,SIMDrateratios,RateRatios!$B$3)*10</f>
        <v>1553.9828203188629</v>
      </c>
      <c r="Q190" s="92">
        <f>new_yll(2,B190,C190,D190,$C$1,G190,1,F190,F190,SIMDrateratios,RateRatios!$B$3)*10</f>
        <v>1395.455850283777</v>
      </c>
      <c r="R190" s="92">
        <f>new_yll(2,B190,C190,D190,$C$1,G190+H190,1,F190,F190,SIMDrateratios,RateRatios!$B$3)*10</f>
        <v>1395.2416585476701</v>
      </c>
      <c r="S190" s="92">
        <f t="shared" si="241"/>
        <v>0.21419173610684084</v>
      </c>
      <c r="T190" s="92">
        <f>new_yll(5,B190,C190,D190,$C$1,G190,1,F190,F190,SIMDrateratios,RateRatios!$B$3)*1000</f>
        <v>524459.8072084653</v>
      </c>
      <c r="U190" s="92">
        <f>new_yll(5,B190,C190,D190,$C$1,G190+H190,1,F190,F190,SIMDrateratios,RateRatios!$B$3)*1000</f>
        <v>524384.88297920581</v>
      </c>
      <c r="V190" s="92">
        <f t="shared" si="242"/>
        <v>74.92422925948631</v>
      </c>
      <c r="W190" s="92">
        <f>new_yll(10,B190,C190,D190,$C$1,G190,1,F190,F190,SIMDrateratios,RateRatios!$B$3)*10</f>
        <v>10143.251165705025</v>
      </c>
      <c r="X190" s="92">
        <f>new_yll(10,B190,C190,D190,$C$1,G190+H190,1,F190,F190,SIMDrateratios,RateRatios!$B$3)*10</f>
        <v>10141.991223694364</v>
      </c>
      <c r="Y190" s="92">
        <f t="shared" si="243"/>
        <v>1.259942010661689</v>
      </c>
      <c r="Z190" s="92">
        <f>new_yll(20,B190,C190,D190,$C$1,G190,1,F190,F190,SIMDrateratios,RateRatios!$B$3)*10</f>
        <v>13094.88458934064</v>
      </c>
      <c r="AA190" s="92">
        <f>new_yll(20,B190,C190,D190,$C$1,G190+H190,1,F190,F190,SIMDrateratios,RateRatios!$B$3)*10</f>
        <v>13093.507271665667</v>
      </c>
      <c r="AB190" s="92">
        <f t="shared" si="244"/>
        <v>1.3773176749728009</v>
      </c>
      <c r="AC190" s="92">
        <f>hosp_count(2,B190,C190,D190,$C$1,G190,1,F190,F190,SIMDRateRatios_hosp,SIMDrateratios,RateRatios!$B$3)*10</f>
        <v>946.26428769731876</v>
      </c>
      <c r="AD190" s="92">
        <f>hosp_count(2,B190,C190,D190,$C$1,G190+H190,1,F190,F190,SIMDRateRatios_hosp,SIMDrateratios,RateRatios!$B$3)*10</f>
        <v>946.14888714662311</v>
      </c>
      <c r="AE190" s="92">
        <f t="shared" si="245"/>
        <v>0.11540055069565369</v>
      </c>
      <c r="AF190" s="92">
        <f>hosp_count(5,B190,C190,D190,$C$1,G190,1,F190,F190,SIMDRateRatios_hosp,SIMDrateratios,RateRatios!$B$3)*1000</f>
        <v>367893.62367649528</v>
      </c>
      <c r="AG190" s="92">
        <f>hosp_count(5,B190,C190,D190,$C$1,G190+H190,1,F190,F190,SIMDRateRatios_hosp,SIMDrateratios,RateRatios!$B$3)*1000</f>
        <v>367852.62092721136</v>
      </c>
      <c r="AH190" s="92">
        <f t="shared" si="246"/>
        <v>41.002749283914454</v>
      </c>
      <c r="AI190" s="92">
        <f>hosp_count(10,B190,C190,D190,$C$1,G190,1,F190,F190,SIMDRateRatios_hosp,SIMDrateratios,RateRatios!$B$3)*10</f>
        <v>7728.8168139094514</v>
      </c>
      <c r="AJ190" s="92">
        <f>hosp_count(10,B190,C190,D190,$C$1,G190+H190,1,F190,F190,SIMDRateRatios_hosp,SIMDrateratios,RateRatios!$B$3)*10</f>
        <v>7728.1097784067151</v>
      </c>
      <c r="AK190" s="92">
        <f t="shared" si="247"/>
        <v>0.70703550273628935</v>
      </c>
      <c r="AL190" s="92">
        <f>hosp_count(20,B190,C190,D190,$C$1,G190,1,F190,F190,SIMDRateRatios_hosp,SIMDrateratios,RateRatios!$B$3)*10</f>
        <v>13052.81919970429</v>
      </c>
      <c r="AM190" s="92">
        <f>hosp_count(20,B190,C190,D190,$C$1,G190+H190,1,F190,F190,SIMDRateRatios_hosp,SIMDrateratios,RateRatios!$B$3)*10</f>
        <v>13052.204716517877</v>
      </c>
      <c r="AN190" s="92">
        <f t="shared" si="248"/>
        <v>0.61448318641305377</v>
      </c>
    </row>
    <row r="191" spans="1:40" x14ac:dyDescent="0.2">
      <c r="A191" s="89" t="s">
        <v>128</v>
      </c>
      <c r="B191" s="71">
        <v>87.5</v>
      </c>
      <c r="C191" s="76" t="s">
        <v>3</v>
      </c>
      <c r="D191" s="71">
        <v>3</v>
      </c>
      <c r="E191" s="84">
        <v>1</v>
      </c>
      <c r="F191" s="80">
        <f>HLOOKUP('III Tool Overview'!$H$6,LookUpData_Pop!$B$1:$AV$269,LookUpData_Pop!BB187,FALSE)/50</f>
        <v>126.06</v>
      </c>
      <c r="G191" s="59">
        <f>'III Tool Overview'!$H$9/110</f>
        <v>0</v>
      </c>
      <c r="H191" s="72">
        <f t="shared" si="240"/>
        <v>126.06</v>
      </c>
      <c r="I191" s="92">
        <f>new_ci(2,B191,C191,D191,$C$1,G191,1,F191,E191*F191,SIMDrateratios,RateRatios!$B$3)*10</f>
        <v>86.243920545427869</v>
      </c>
      <c r="J191" s="92">
        <f>new_ci(2,B191,C191,D191,$C$1,G191+H191,1,H191,H191,SIMDrateratios,RateRatios!$B$3)*10</f>
        <v>86.230905199901159</v>
      </c>
      <c r="K191" s="92">
        <f>new_ci(5,B191,C191,D191,$C$1,G191,1,F191,F191,SIMDrateratios,RateRatios!$B$3)*1000</f>
        <v>34043.357769554212</v>
      </c>
      <c r="L191" s="72">
        <f>new_ci(5,B191,C191,D191,$C$1,H191,1,F191,F191,SIMDrateratios,RateRatios!$B$3)*1000</f>
        <v>34038.827746554402</v>
      </c>
      <c r="M191" s="92">
        <f>new_ci(10,B191,C191,D191,$C$1,G191,1,F191,F191,SIMDrateratios,RateRatios!$B$3)*10</f>
        <v>721.7526345034322</v>
      </c>
      <c r="N191" s="92">
        <f>new_ci(10,B191,C191,D191,$C$1,G191+H191,1,F191,F191,SIMDrateratios,RateRatios!$B$3)*10</f>
        <v>721.68100822566953</v>
      </c>
      <c r="O191" s="92">
        <f>new_ci(20,B191,C191,D191,$C$1,G191,1,F191,F191,SIMDrateratios,RateRatios!$B$3)*10</f>
        <v>1172.1685345286719</v>
      </c>
      <c r="P191" s="92">
        <f>new_ci(20,B191,C191,D191,$C$1,G191+H191,1,F191,F191,SIMDrateratios,RateRatios!$B$3)*10</f>
        <v>1172.1317799099731</v>
      </c>
      <c r="Q191" s="92">
        <f>new_yll(2,B191,C191,D191,$C$1,G191,1,F191,F191,SIMDrateratios,RateRatios!$B$3)*10</f>
        <v>948.68312599970648</v>
      </c>
      <c r="R191" s="92">
        <f>new_yll(2,B191,C191,D191,$C$1,G191+H191,1,F191,F191,SIMDrateratios,RateRatios!$B$3)*10</f>
        <v>948.5399571989127</v>
      </c>
      <c r="S191" s="92">
        <f t="shared" si="241"/>
        <v>0.1431688007937737</v>
      </c>
      <c r="T191" s="92">
        <f>new_yll(5,B191,C191,D191,$C$1,G191,1,F191,F191,SIMDrateratios,RateRatios!$B$3)*1000</f>
        <v>323864.17101710034</v>
      </c>
      <c r="U191" s="92">
        <f>new_yll(5,B191,C191,D191,$C$1,G191+H191,1,F191,F191,SIMDrateratios,RateRatios!$B$3)*1000</f>
        <v>323820.55422413623</v>
      </c>
      <c r="V191" s="92">
        <f t="shared" si="242"/>
        <v>43.616792964108754</v>
      </c>
      <c r="W191" s="92">
        <f>new_yll(10,B191,C191,D191,$C$1,G191,1,F191,F191,SIMDrateratios,RateRatios!$B$3)*10</f>
        <v>5174.6951204304469</v>
      </c>
      <c r="X191" s="92">
        <f>new_yll(10,B191,C191,D191,$C$1,G191+H191,1,F191,F191,SIMDrateratios,RateRatios!$B$3)*10</f>
        <v>5174.1126732996609</v>
      </c>
      <c r="Y191" s="92">
        <f t="shared" si="243"/>
        <v>0.58244713078602217</v>
      </c>
      <c r="Z191" s="92">
        <f>new_yll(20,B191,C191,D191,$C$1,G191,1,F191,F191,SIMDrateratios,RateRatios!$B$3)*10</f>
        <v>4438.8209304413613</v>
      </c>
      <c r="AA191" s="92">
        <f>new_yll(20,B191,C191,D191,$C$1,G191+H191,1,F191,F191,SIMDrateratios,RateRatios!$B$3)*10</f>
        <v>4438.0892719315825</v>
      </c>
      <c r="AB191" s="92">
        <f t="shared" si="244"/>
        <v>0.7316585097787538</v>
      </c>
      <c r="AC191" s="92">
        <f>hosp_count(2,B191,C191,D191,$C$1,G191,1,F191,F191,SIMDRateRatios_hosp,SIMDrateratios,RateRatios!$B$3)*10</f>
        <v>714.71036057326342</v>
      </c>
      <c r="AD191" s="92">
        <f>hosp_count(2,B191,C191,D191,$C$1,G191+H191,1,F191,F191,SIMDRateRatios_hosp,SIMDrateratios,RateRatios!$B$3)*10</f>
        <v>714.62346493234338</v>
      </c>
      <c r="AE191" s="92">
        <f t="shared" si="245"/>
        <v>8.6895640920033657E-2</v>
      </c>
      <c r="AF191" s="92">
        <f>hosp_count(5,B191,C191,D191,$C$1,G191,1,F191,F191,SIMDRateRatios_hosp,SIMDrateratios,RateRatios!$B$3)*1000</f>
        <v>266449.97562210716</v>
      </c>
      <c r="AG191" s="92">
        <f>hosp_count(5,B191,C191,D191,$C$1,G191+H191,1,F191,F191,SIMDRateRatios_hosp,SIMDrateratios,RateRatios!$B$3)*1000</f>
        <v>266422.02442246396</v>
      </c>
      <c r="AH191" s="92">
        <f t="shared" si="246"/>
        <v>27.951199643197469</v>
      </c>
      <c r="AI191" s="92">
        <f>hosp_count(10,B191,C191,D191,$C$1,G191,1,F191,F191,SIMDRateRatios_hosp,SIMDrateratios,RateRatios!$B$3)*10</f>
        <v>5180.9628852171645</v>
      </c>
      <c r="AJ191" s="92">
        <f>hosp_count(10,B191,C191,D191,$C$1,G191+H191,1,F191,F191,SIMDRateRatios_hosp,SIMDrateratios,RateRatios!$B$3)*10</f>
        <v>5180.5736054177587</v>
      </c>
      <c r="AK191" s="92">
        <f t="shared" si="247"/>
        <v>0.38927979940581281</v>
      </c>
      <c r="AL191" s="92">
        <f>hosp_count(20,B191,C191,D191,$C$1,G191,1,F191,F191,SIMDRateRatios_hosp,SIMDrateratios,RateRatios!$B$3)*10</f>
        <v>7507.2516290822441</v>
      </c>
      <c r="AM191" s="92">
        <f>hosp_count(20,B191,C191,D191,$C$1,G191+H191,1,F191,F191,SIMDRateRatios_hosp,SIMDrateratios,RateRatios!$B$3)*10</f>
        <v>7507.0772321240747</v>
      </c>
      <c r="AN191" s="92">
        <f t="shared" si="248"/>
        <v>0.17439695816938183</v>
      </c>
    </row>
    <row r="192" spans="1:40" x14ac:dyDescent="0.2">
      <c r="A192" s="91" t="s">
        <v>129</v>
      </c>
      <c r="B192" s="98">
        <v>95</v>
      </c>
      <c r="C192" s="76" t="s">
        <v>3</v>
      </c>
      <c r="D192" s="90">
        <v>3</v>
      </c>
      <c r="E192" s="84">
        <v>1</v>
      </c>
      <c r="F192" s="80">
        <f>HLOOKUP('III Tool Overview'!$H$6,LookUpData_Pop!$B$1:$AV$269,LookUpData_Pop!BB188,FALSE)/50</f>
        <v>62.34</v>
      </c>
      <c r="G192" s="59">
        <f>'III Tool Overview'!$H$9/110</f>
        <v>0</v>
      </c>
      <c r="H192" s="72">
        <f t="shared" si="240"/>
        <v>62.34</v>
      </c>
      <c r="I192" s="92">
        <f>new_ci(2,B192,C192,D192,$C$1,G192,1,F192,E192*F192,SIMDrateratios,RateRatios!$B$3)*10</f>
        <v>73.66480855371573</v>
      </c>
      <c r="J192" s="92">
        <f>new_ci(2,B192,C192,D192,$C$1,G192+H192,1,H192,H192,SIMDrateratios,RateRatios!$B$3)*10</f>
        <v>73.654051144947402</v>
      </c>
      <c r="K192" s="92">
        <f>new_ci(5,B192,C192,D192,$C$1,G192,1,F192,F192,SIMDrateratios,RateRatios!$B$3)*1000</f>
        <v>26680.145013262027</v>
      </c>
      <c r="L192" s="72">
        <f>new_ci(5,B192,C192,D192,$C$1,H192,1,F192,F192,SIMDrateratios,RateRatios!$B$3)*1000</f>
        <v>26677.045323369493</v>
      </c>
      <c r="M192" s="92">
        <f>new_ci(10,B192,C192,D192,$C$1,G192,1,F192,F192,SIMDrateratios,RateRatios!$B$3)*10</f>
        <v>485.42659105356114</v>
      </c>
      <c r="N192" s="92">
        <f>new_ci(10,B192,C192,D192,$C$1,G192+H192,1,F192,F192,SIMDrateratios,RateRatios!$B$3)*10</f>
        <v>485.39420778040949</v>
      </c>
      <c r="O192" s="92">
        <f>new_ci(20,B192,C192,D192,$C$1,G192,1,F192,F192,SIMDrateratios,RateRatios!$B$3)*10</f>
        <v>617.81401971814307</v>
      </c>
      <c r="P192" s="92">
        <f>new_ci(20,B192,C192,D192,$C$1,G192+H192,1,F192,F192,SIMDrateratios,RateRatios!$B$3)*10</f>
        <v>617.80991984154048</v>
      </c>
      <c r="Q192" s="92">
        <f>new_yll(2,B192,C192,D192,$C$1,G192,1,F192,F192,SIMDrateratios,RateRatios!$B$3)*10</f>
        <v>294.65923421486292</v>
      </c>
      <c r="R192" s="92">
        <f>new_yll(2,B192,C192,D192,$C$1,G192+H192,1,F192,F192,SIMDrateratios,RateRatios!$B$3)*10</f>
        <v>294.61620457978961</v>
      </c>
      <c r="S192" s="92">
        <f t="shared" si="241"/>
        <v>4.3029635073310146E-2</v>
      </c>
      <c r="T192" s="92">
        <f>new_yll(5,B192,C192,D192,$C$1,G192,1,F192,F192,SIMDrateratios,RateRatios!$B$3)*1000</f>
        <v>69071.378390709884</v>
      </c>
      <c r="U192" s="92">
        <f>new_yll(5,B192,C192,D192,$C$1,G192+H192,1,F192,F192,SIMDrateratios,RateRatios!$B$3)*1000</f>
        <v>69062.6381209182</v>
      </c>
      <c r="V192" s="92">
        <f t="shared" si="242"/>
        <v>8.7402697916841134</v>
      </c>
      <c r="W192" s="92">
        <f>new_yll(10,B192,C192,D192,$C$1,G192,1,F192,F192,SIMDrateratios,RateRatios!$B$3)*10</f>
        <v>305.7680019536615</v>
      </c>
      <c r="X192" s="92">
        <f>new_yll(10,B192,C192,D192,$C$1,G192+H192,1,F192,F192,SIMDrateratios,RateRatios!$B$3)*10</f>
        <v>305.67059234082313</v>
      </c>
      <c r="Y192" s="92">
        <f t="shared" si="243"/>
        <v>9.7409612838362136E-2</v>
      </c>
      <c r="Z192" s="92">
        <f>new_yll(20,B192,C192,D192,$C$1,G192,1,F192,F192,SIMDrateratios,RateRatios!$B$3)*10</f>
        <v>-717.9457298711385</v>
      </c>
      <c r="AA192" s="92">
        <f>new_yll(20,B192,C192,D192,$C$1,G192+H192,1,F192,F192,SIMDrateratios,RateRatios!$B$3)*10</f>
        <v>-718.29874370921425</v>
      </c>
      <c r="AB192" s="92">
        <f t="shared" si="244"/>
        <v>0.35301383807575348</v>
      </c>
      <c r="AC192" s="92">
        <f>hosp_count(2,B192,C192,D192,$C$1,G192,1,F192,F192,SIMDRateRatios_hosp,SIMDrateratios,RateRatios!$B$3)*10</f>
        <v>419.99528635289403</v>
      </c>
      <c r="AD192" s="92">
        <f>hosp_count(2,B192,C192,D192,$C$1,G192+H192,1,F192,F192,SIMDRateRatios_hosp,SIMDrateratios,RateRatios!$B$3)*10</f>
        <v>419.94447696317172</v>
      </c>
      <c r="AE192" s="92">
        <f t="shared" si="245"/>
        <v>5.0809389722303422E-2</v>
      </c>
      <c r="AF192" s="92">
        <f>hosp_count(5,B192,C192,D192,$C$1,G192,1,F192,F192,SIMDRateRatios_hosp,SIMDrateratios,RateRatios!$B$3)*1000</f>
        <v>144472.2267867811</v>
      </c>
      <c r="AG192" s="92">
        <f>hosp_count(5,B192,C192,D192,$C$1,G192+H192,1,F192,F192,SIMDRateRatios_hosp,SIMDrateratios,RateRatios!$B$3)*1000</f>
        <v>144458.78359557543</v>
      </c>
      <c r="AH192" s="92">
        <f t="shared" si="246"/>
        <v>13.443191205675248</v>
      </c>
      <c r="AI192" s="92">
        <f>hosp_count(10,B192,C192,D192,$C$1,G192,1,F192,F192,SIMDRateRatios_hosp,SIMDrateratios,RateRatios!$B$3)*10</f>
        <v>2456.1111583679549</v>
      </c>
      <c r="AJ192" s="92">
        <f>hosp_count(10,B192,C192,D192,$C$1,G192+H192,1,F192,F192,SIMDRateRatios_hosp,SIMDrateratios,RateRatios!$B$3)*10</f>
        <v>2455.9891422871788</v>
      </c>
      <c r="AK192" s="92">
        <f t="shared" si="247"/>
        <v>0.12201608077612036</v>
      </c>
      <c r="AL192" s="92">
        <f>hosp_count(20,B192,C192,D192,$C$1,G192,1,F192,F192,SIMDRateRatios_hosp,SIMDrateratios,RateRatios!$B$3)*10</f>
        <v>2957.1310631881529</v>
      </c>
      <c r="AM192" s="92">
        <f>hosp_count(20,B192,C192,D192,$C$1,G192+H192,1,F192,F192,SIMDRateRatios_hosp,SIMDrateratios,RateRatios!$B$3)*10</f>
        <v>2957.1187631516896</v>
      </c>
      <c r="AN192" s="92">
        <f t="shared" si="248"/>
        <v>1.2300036463329889E-2</v>
      </c>
    </row>
    <row r="193" spans="1:63" ht="13.5" thickBot="1" x14ac:dyDescent="0.25">
      <c r="A193" s="93" t="s">
        <v>131</v>
      </c>
      <c r="B193" s="90"/>
      <c r="C193" s="94"/>
      <c r="D193" s="94"/>
      <c r="E193" s="95"/>
      <c r="F193" s="96">
        <f>SUM(F173:F192)</f>
        <v>7859.1999999999989</v>
      </c>
      <c r="G193" s="96">
        <f t="shared" ref="G193" si="249">SUM(G173:G192)</f>
        <v>0</v>
      </c>
      <c r="H193" s="96">
        <f t="shared" ref="H193" si="250">SUM(H173:H192)</f>
        <v>7859.1999999999989</v>
      </c>
      <c r="I193" s="96">
        <f t="shared" ref="I193" si="251">SUM(I173:I192)</f>
        <v>545.7633799399199</v>
      </c>
      <c r="J193" s="96">
        <f t="shared" ref="J193" si="252">SUM(J173:J192)</f>
        <v>545.67983233795383</v>
      </c>
      <c r="K193" s="96">
        <f t="shared" ref="K193" si="253">SUM(K173:K192)</f>
        <v>226002.40937613195</v>
      </c>
      <c r="L193" s="96">
        <f t="shared" ref="L193" si="254">SUM(L173:L192)</f>
        <v>225970.0903732756</v>
      </c>
      <c r="M193" s="96">
        <f t="shared" ref="M193" si="255">SUM(M173:M192)</f>
        <v>5345.8421322696349</v>
      </c>
      <c r="N193" s="96">
        <f>SUM(N173:N192)</f>
        <v>5345.1646840620115</v>
      </c>
      <c r="O193" s="96">
        <f t="shared" ref="O193" si="256">SUM(O173:O192)</f>
        <v>12211.701230907331</v>
      </c>
      <c r="P193" s="96">
        <f>SUM(P173:P192)</f>
        <v>12210.487372153801</v>
      </c>
      <c r="Q193" s="96">
        <f t="shared" ref="Q193" si="257">SUM(Q173:Q192)</f>
        <v>13075.65407906453</v>
      </c>
      <c r="R193" s="96">
        <f t="shared" ref="R193" si="258">SUM(R173:R192)</f>
        <v>13073.630078302247</v>
      </c>
      <c r="S193" s="96">
        <f t="shared" ref="S193" si="259">SUM(S173:S192)</f>
        <v>2.0240007622823883</v>
      </c>
      <c r="T193" s="96">
        <f t="shared" ref="T193" si="260">SUM(T173:T192)</f>
        <v>5255112.6821387</v>
      </c>
      <c r="U193" s="96">
        <f t="shared" ref="U193" si="261">SUM(U173:U192)</f>
        <v>5254323.3604500536</v>
      </c>
      <c r="V193" s="96">
        <f t="shared" ref="V193" si="262">SUM(V173:V192)</f>
        <v>789.32168864779987</v>
      </c>
      <c r="W193" s="96">
        <f t="shared" ref="W193" si="263">SUM(W173:W192)</f>
        <v>118697.62669804657</v>
      </c>
      <c r="X193" s="96">
        <f t="shared" ref="X193" si="264">SUM(X173:X192)</f>
        <v>118680.50103417164</v>
      </c>
      <c r="Y193" s="96">
        <f t="shared" ref="Y193" si="265">SUM(Y173:Y192)</f>
        <v>17.125663874943413</v>
      </c>
      <c r="Z193" s="96">
        <f t="shared" ref="Z193" si="266">SUM(Z173:Z192)</f>
        <v>249992.77808214209</v>
      </c>
      <c r="AA193" s="96">
        <f t="shared" ref="AA193" si="267">SUM(AA173:AA192)</f>
        <v>249958.33087816511</v>
      </c>
      <c r="AB193" s="96">
        <f t="shared" ref="AB193" si="268">SUM(AB173:AB192)</f>
        <v>34.44720397695491</v>
      </c>
      <c r="AC193" s="96">
        <f t="shared" ref="AC193" si="269">SUM(AC173:AC192)</f>
        <v>16119.713826212195</v>
      </c>
      <c r="AD193" s="96">
        <f t="shared" ref="AD193" si="270">SUM(AD173:AD192)</f>
        <v>16117.753024879888</v>
      </c>
      <c r="AE193" s="96">
        <f t="shared" ref="AE193" si="271">SUM(AE173:AE192)</f>
        <v>1.9608013323077103</v>
      </c>
      <c r="AF193" s="96">
        <f t="shared" ref="AF193" si="272">SUM(AF173:AF192)</f>
        <v>6555620.2058498319</v>
      </c>
      <c r="AG193" s="96">
        <f t="shared" ref="AG193" si="273">SUM(AG173:AG192)</f>
        <v>6554845.3696361547</v>
      </c>
      <c r="AH193" s="96">
        <f t="shared" ref="AH193" si="274">SUM(AH173:AH192)</f>
        <v>774.83621367833257</v>
      </c>
      <c r="AI193" s="96">
        <f t="shared" ref="AI193" si="275">SUM(AI173:AI192)</f>
        <v>151272.30264753933</v>
      </c>
      <c r="AJ193" s="96">
        <f t="shared" ref="AJ193" si="276">SUM(AJ173:AJ192)</f>
        <v>151255.25313045614</v>
      </c>
      <c r="AK193" s="96">
        <f t="shared" ref="AK193" si="277">SUM(AK173:AK192)</f>
        <v>17.049517083238698</v>
      </c>
      <c r="AL193" s="96">
        <f t="shared" ref="AL193" si="278">SUM(AL173:AL192)</f>
        <v>333318.08604086668</v>
      </c>
      <c r="AM193" s="96">
        <f t="shared" ref="AM193" si="279">SUM(AM173:AM192)</f>
        <v>333283.70972355519</v>
      </c>
      <c r="AN193" s="96">
        <f t="shared" ref="AN193" si="280">SUM(AN173:AN192)</f>
        <v>34.376317311450748</v>
      </c>
      <c r="AO193" s="233"/>
      <c r="AP193" s="233"/>
      <c r="AQ193" s="233"/>
      <c r="AR193" s="233"/>
    </row>
    <row r="194" spans="1:63" s="69" customFormat="1" ht="13.5" thickBot="1" x14ac:dyDescent="0.25">
      <c r="A194" s="81" t="s">
        <v>134</v>
      </c>
      <c r="B194" s="82"/>
      <c r="C194" s="82"/>
      <c r="D194" s="82"/>
      <c r="E194" s="82"/>
      <c r="F194" s="82"/>
      <c r="G194" s="82"/>
      <c r="H194" s="82"/>
      <c r="I194" s="20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207"/>
      <c r="AP194" s="207"/>
      <c r="AQ194" s="207"/>
      <c r="AR194" s="207"/>
      <c r="AS194" s="207"/>
      <c r="AT194" s="207"/>
      <c r="AU194" s="207"/>
      <c r="AV194" s="207"/>
      <c r="AW194" s="207"/>
      <c r="AX194" s="207"/>
      <c r="AY194" s="207"/>
      <c r="AZ194" s="207"/>
      <c r="BA194" s="207"/>
      <c r="BB194" s="207"/>
      <c r="BC194" s="207"/>
      <c r="BD194" s="207"/>
      <c r="BE194" s="207"/>
      <c r="BF194" s="207"/>
      <c r="BG194" s="207"/>
      <c r="BH194" s="207"/>
      <c r="BI194" s="207"/>
      <c r="BJ194" s="207"/>
      <c r="BK194" s="207"/>
    </row>
    <row r="195" spans="1:63" x14ac:dyDescent="0.2">
      <c r="A195" s="83" t="s">
        <v>89</v>
      </c>
      <c r="B195" s="71">
        <v>0.5</v>
      </c>
      <c r="C195" s="71" t="s">
        <v>1</v>
      </c>
      <c r="D195" s="76">
        <v>4</v>
      </c>
      <c r="E195" s="84">
        <v>1</v>
      </c>
      <c r="F195" s="80">
        <f>HLOOKUP('III Tool Overview'!$H$6,LookUpData_Pop!$B$1:$AV$269,LookUpData_Pop!BB190,FALSE)/50</f>
        <v>79.38</v>
      </c>
      <c r="G195" s="71">
        <v>0</v>
      </c>
      <c r="H195" s="72">
        <f>F195</f>
        <v>79.38</v>
      </c>
      <c r="I195" s="92">
        <f>IF('III Tool Overview'!$H$6="Western Isles Health Board",0,IF('III Tool Overview'!$H$6="Eilean Siar Local Authority",0,new_ci(2,B195,C195,D195,$C$1,G195,1,F195,E195*F195,SIMDrateratios,RateRatios!$B$3)*10))</f>
        <v>9.578608508054462E-2</v>
      </c>
      <c r="J195" s="92">
        <f>IF('III Tool Overview'!$H$6="Western Isles Health Board",0,IF('III Tool Overview'!$H$6="Eilean Siar Local Authority",0,new_ci(2,B195,C195,D195,$C$1,G195+H195,1,H195,H195,SIMDrateratios,RateRatios!$B$3)*10))</f>
        <v>9.5783397268019849E-2</v>
      </c>
      <c r="K195" s="92">
        <f>IF('III Tool Overview'!$H$6="Western Isles Health Board",0,IF('III Tool Overview'!$H$6="Eilean Siar Local Authority",0,new_ci(5,B195,C195,D195,$C$1,G195,1,F195,F195,SIMDrateratios,RateRatios!$B$3)*1000))</f>
        <v>41.903588279667794</v>
      </c>
      <c r="L195" s="72">
        <f>IF('III Tool Overview'!$H$6="Western Isles Health Board",0,IF('III Tool Overview'!$H$6="Eilean Siar Local Authority",0,new_ci(5,B195,C195,D195,$C$1,H195,1,F195,F195,SIMDrateratios,RateRatios!$B$3)*1000))</f>
        <v>41.902412680414407</v>
      </c>
      <c r="M195" s="92">
        <f>IF('III Tool Overview'!$H$6="Western Isles Health Board",0,IF('III Tool Overview'!$H$6="Eilean Siar Local Authority",0,new_ci(10,B195,C195,D195,$C$1,G195,1,F195,F195,SIMDrateratios,RateRatios!$B$3)*10))</f>
        <v>1.1006989282001689</v>
      </c>
      <c r="N195" s="92">
        <f>IF('III Tool Overview'!$H$6="Western Isles Health Board",0,IF('III Tool Overview'!$H$6="Eilean Siar Local Authority",0,new_ci(10,B195,C195,D195,$C$1,G195+H195,1,F195,F195,SIMDrateratios,RateRatios!$B$3)*10))</f>
        <v>1.1006680615176234</v>
      </c>
      <c r="O195" s="92">
        <f>IF('III Tool Overview'!$H$6="Western Isles Health Board",0,IF('III Tool Overview'!$H$6="Eilean Siar Local Authority",0,new_ci(20,B195,C195,D195,$C$1,G195,1,F195,F195,SIMDrateratios,RateRatios!$B$3)*10))</f>
        <v>3.2322765232718194</v>
      </c>
      <c r="P195" s="92">
        <f>IF('III Tool Overview'!$H$6="Western Isles Health Board",0,IF('III Tool Overview'!$H$6="Eilean Siar Local Authority",0,new_ci(20,B195,C195,D195,$C$1,G195+H195,1,F195,F195,SIMDrateratios,RateRatios!$B$3)*10))</f>
        <v>3.2321860031830014</v>
      </c>
      <c r="Q195" s="92">
        <f>IF('III Tool Overview'!$H$6="Western Isles Health Board",0,IF('III Tool Overview'!$H$6="Eilean Siar Local Authority",0,new_yll(2,B195,C195,D195,$C$1,G195,1,F195,F195,SIMDrateratios,RateRatios!$B$3)*10))</f>
        <v>9.4828224229739178</v>
      </c>
      <c r="R195" s="92">
        <f>IF('III Tool Overview'!$H$6="Western Isles Health Board",0,IF('III Tool Overview'!$H$6="Eilean Siar Local Authority",0,new_yll(2,B195,C195,D195,$C$1,G195+H195,1,F195,F195,SIMDrateratios,RateRatios!$B$3)*10))</f>
        <v>9.4825563295339652</v>
      </c>
      <c r="S195" s="92">
        <f>Q195-R195</f>
        <v>2.6609343995254164E-4</v>
      </c>
      <c r="T195" s="92">
        <f>IF('III Tool Overview'!$H$6="Western Isles Health Board",0,IF('III Tool Overview'!$H$6="Eilean Siar Local Authority",0,new_yll(5,B195,C195,D195,$C$1,G195,1,F195,F195,SIMDrateratios,RateRatios!$B$3)*1000))</f>
        <v>4082.5501534241557</v>
      </c>
      <c r="U195" s="92">
        <f>IF('III Tool Overview'!$H$6="Western Isles Health Board",0,IF('III Tool Overview'!$H$6="Eilean Siar Local Authority",0,new_yll(5,B195,C195,D195,$C$1,G195+H195,1,F195,F195,SIMDrateratios,RateRatios!$B$3)*1000))</f>
        <v>4082.4356178623589</v>
      </c>
      <c r="V195" s="92">
        <f>T195-U195</f>
        <v>0.1145355617968562</v>
      </c>
      <c r="W195" s="92">
        <f>IF('III Tool Overview'!$H$6="Western Isles Health Board",0,IF('III Tool Overview'!$H$6="Eilean Siar Local Authority",0,new_yll(10,B195,C195,D195,$C$1,G195,1,F195,F195,SIMDrateratios,RateRatios!$B$3)*10))</f>
        <v>104.1408821014503</v>
      </c>
      <c r="X195" s="92">
        <f>IF('III Tool Overview'!$H$6="Western Isles Health Board",0,IF('III Tool Overview'!$H$6="Eilean Siar Local Authority",0,new_yll(10,B195,C195,D195,$C$1,G195+H195,1,F195,F195,SIMDrateratios,RateRatios!$B$3)*10))</f>
        <v>104.13796166782598</v>
      </c>
      <c r="Y195" s="92">
        <f>W195-X195</f>
        <v>2.9204336243253692E-3</v>
      </c>
      <c r="Z195" s="92">
        <f>IF('III Tool Overview'!$H$6="Western Isles Health Board",0,IF('III Tool Overview'!$H$6="Eilean Siar Local Authority",0,new_yll(20,B195,C195,D195,$C$1,G195,1,F195,F195,SIMDrateratios,RateRatios!$B$3)*10))</f>
        <v>285.37410022952906</v>
      </c>
      <c r="AA195" s="92">
        <f>IF('III Tool Overview'!$H$6="Western Isles Health Board",0,IF('III Tool Overview'!$H$6="Eilean Siar Local Authority",0,new_yll(20,B195,C195,D195,$C$1,G195+H195,1,F195,F195,SIMDrateratios,RateRatios!$B$3)*10))</f>
        <v>285.36610775031295</v>
      </c>
      <c r="AB195" s="92">
        <f>Z195-AA195</f>
        <v>7.9924792161136793E-3</v>
      </c>
      <c r="AC195" s="92">
        <f>IF('III Tool Overview'!$H$6="Western Isles Health Board",0,IF('III Tool Overview'!$H$6="Eilean Siar Local Authority",0,hosp_count(2,B195,C195,D195,$C$1,G195,1,F195,F195,SIMDRateRatios_hosp,SIMDrateratios,RateRatios!$B$3)*10))</f>
        <v>26.077249729754325</v>
      </c>
      <c r="AD195" s="92">
        <f>IF('III Tool Overview'!$H$6="Western Isles Health Board",0,IF('III Tool Overview'!$H$6="Eilean Siar Local Authority",0,hosp_count(2,B195,C195,D195,$C$1,G195+H195,1,F195,F195,SIMDRateRatios_hosp,SIMDrateratios,RateRatios!$B$3)*10))</f>
        <v>26.076680822049859</v>
      </c>
      <c r="AE195" s="92">
        <f>AC195-AD195</f>
        <v>5.6890770446571537E-4</v>
      </c>
      <c r="AF195" s="92">
        <f>IF('III Tool Overview'!$H$6="Western Isles Health Board",0,IF('III Tool Overview'!$H$6="Eilean Siar Local Authority",0,hosp_count(5,B195,C195,D195,$C$1,G195,1,F195,F195,SIMDRateRatios_hosp,SIMDrateratios,RateRatios!$B$3)*1000))</f>
        <v>11025.506353892868</v>
      </c>
      <c r="AG195" s="92">
        <f>IF('III Tool Overview'!$H$6="Western Isles Health Board",0,IF('III Tool Overview'!$H$6="Eilean Siar Local Authority",0,hosp_count(5,B195,C195,D195,$C$1,G195+H195,1,F195,F195,SIMDRateRatios_hosp,SIMDrateratios,RateRatios!$B$3)*1000))</f>
        <v>11025.265878816926</v>
      </c>
      <c r="AH195" s="92">
        <f>AF195-AG195</f>
        <v>0.24047507594150375</v>
      </c>
      <c r="AI195" s="92">
        <f>IF('III Tool Overview'!$H$6="Western Isles Health Board",0,IF('III Tool Overview'!$H$6="Eilean Siar Local Authority",0,hosp_count(10,B195,C195,D195,$C$1,G195,1,F195,F195,SIMDRateRatios_hosp,SIMDrateratios,RateRatios!$B$3)*10))</f>
        <v>272.67214744104854</v>
      </c>
      <c r="AJ195" s="92">
        <f>IF('III Tool Overview'!$H$6="Western Isles Health Board",0,IF('III Tool Overview'!$H$6="Eilean Siar Local Authority",0,hosp_count(10,B195,C195,D195,$C$1,G195+H195,1,F195,F195,SIMDRateRatios_hosp,SIMDrateratios,RateRatios!$B$3)*10))</f>
        <v>272.66620329665659</v>
      </c>
      <c r="AK195" s="92">
        <f>AI195-AJ195</f>
        <v>5.9441443919467929E-3</v>
      </c>
      <c r="AL195" s="92">
        <f>IF('III Tool Overview'!$H$6="Western Isles Health Board",0,IF('III Tool Overview'!$H$6="Eilean Siar Local Authority",0,hosp_count(20,B195,C195,D195,$C$1,G195,1,F195,F195,SIMDRateRatios_hosp,SIMDrateratios,RateRatios!$B$3)*10))</f>
        <v>700.95782547278895</v>
      </c>
      <c r="AM195" s="92">
        <f>IF('III Tool Overview'!$H$6="Western Isles Health Board",0,IF('III Tool Overview'!$H$6="Eilean Siar Local Authority",0,hosp_count(20,B195,C195,D195,$C$1,G195+H195,1,F195,F195,SIMDRateRatios_hosp,SIMDrateratios,RateRatios!$B$3)*10))</f>
        <v>700.94256836704187</v>
      </c>
      <c r="AN195" s="92">
        <f>AL195-AM195</f>
        <v>1.5257105747082278E-2</v>
      </c>
    </row>
    <row r="196" spans="1:63" x14ac:dyDescent="0.2">
      <c r="A196" s="83" t="s">
        <v>91</v>
      </c>
      <c r="B196" s="71">
        <v>2.5</v>
      </c>
      <c r="C196" s="71" t="s">
        <v>1</v>
      </c>
      <c r="D196" s="76">
        <v>4</v>
      </c>
      <c r="E196" s="84">
        <v>1</v>
      </c>
      <c r="F196" s="80">
        <f>HLOOKUP('III Tool Overview'!$H$6,LookUpData_Pop!$B$1:$AV$269,LookUpData_Pop!BB191,FALSE)/50</f>
        <v>311.22000000000003</v>
      </c>
      <c r="G196" s="71">
        <v>0</v>
      </c>
      <c r="H196" s="72">
        <f t="shared" ref="H196:H214" si="281">F196</f>
        <v>311.22000000000003</v>
      </c>
      <c r="I196" s="92">
        <f>IF('III Tool Overview'!$H$6="Western Isles Health Board",0,IF('III Tool Overview'!$H$6="Eilean Siar Local Authority",0,new_ci(2,B196,C196,D196,$C$1,G196,1,F196,E196*F196,SIMDrateratios,RateRatios!$B$3)*10))</f>
        <v>0.43405135110913923</v>
      </c>
      <c r="J196" s="92">
        <f>IF('III Tool Overview'!$H$6="Western Isles Health Board",0,IF('III Tool Overview'!$H$6="Eilean Siar Local Authority",0,new_ci(2,B196,C196,D196,$C$1,G196+H196,1,H196,H196,SIMDrateratios,RateRatios!$B$3)*10))</f>
        <v>0.43403912155933305</v>
      </c>
      <c r="K196" s="92">
        <f>IF('III Tool Overview'!$H$6="Western Isles Health Board",0,IF('III Tool Overview'!$H$6="Eilean Siar Local Authority",0,new_ci(5,B196,C196,D196,$C$1,G196,1,F196,F196,SIMDrateratios,RateRatios!$B$3)*1000))</f>
        <v>189.87864439676474</v>
      </c>
      <c r="L196" s="72">
        <f>IF('III Tool Overview'!$H$6="Western Isles Health Board",0,IF('III Tool Overview'!$H$6="Eilean Siar Local Authority",0,new_ci(5,B196,C196,D196,$C$1,H196,1,F196,F196,SIMDrateratios,RateRatios!$B$3)*1000))</f>
        <v>189.8732957583679</v>
      </c>
      <c r="M196" s="92">
        <f>IF('III Tool Overview'!$H$6="Western Isles Health Board",0,IF('III Tool Overview'!$H$6="Eilean Siar Local Authority",0,new_ci(10,B196,C196,D196,$C$1,G196,1,F196,F196,SIMDrateratios,RateRatios!$B$3)*10))</f>
        <v>4.9872872200645801</v>
      </c>
      <c r="N196" s="92">
        <f>IF('III Tool Overview'!$H$6="Western Isles Health Board",0,IF('III Tool Overview'!$H$6="Eilean Siar Local Authority",0,new_ci(10,B196,C196,D196,$C$1,G196+H196,1,F196,F196,SIMDrateratios,RateRatios!$B$3)*10))</f>
        <v>4.9871468043453779</v>
      </c>
      <c r="O196" s="92">
        <f>IF('III Tool Overview'!$H$6="Western Isles Health Board",0,IF('III Tool Overview'!$H$6="Eilean Siar Local Authority",0,new_ci(20,B196,C196,D196,$C$1,G196,1,F196,F196,SIMDrateratios,RateRatios!$B$3)*10))</f>
        <v>14.642435925294091</v>
      </c>
      <c r="P196" s="92">
        <f>IF('III Tool Overview'!$H$6="Western Isles Health Board",0,IF('III Tool Overview'!$H$6="Eilean Siar Local Authority",0,new_ci(20,B196,C196,D196,$C$1,G196+H196,1,F196,F196,SIMDrateratios,RateRatios!$B$3)*10))</f>
        <v>14.64202431280486</v>
      </c>
      <c r="Q196" s="92">
        <f>IF('III Tool Overview'!$H$6="Western Isles Health Board",0,IF('III Tool Overview'!$H$6="Eilean Siar Local Authority",0,new_yll(2,B196,C196,D196,$C$1,G196,1,F196,F196,SIMDrateratios,RateRatios!$B$3)*10))</f>
        <v>42.102981057586504</v>
      </c>
      <c r="R196" s="92">
        <f>IF('III Tool Overview'!$H$6="Western Isles Health Board",0,IF('III Tool Overview'!$H$6="Eilean Siar Local Authority",0,new_yll(2,B196,C196,D196,$C$1,G196+H196,1,F196,F196,SIMDrateratios,RateRatios!$B$3)*10))</f>
        <v>42.101794791255301</v>
      </c>
      <c r="S196" s="92">
        <f t="shared" ref="S196:S214" si="282">Q196-R196</f>
        <v>1.1862663312030008E-3</v>
      </c>
      <c r="T196" s="92">
        <f>IF('III Tool Overview'!$H$6="Western Isles Health Board",0,IF('III Tool Overview'!$H$6="Eilean Siar Local Authority",0,new_yll(5,B196,C196,D196,$C$1,G196,1,F196,F196,SIMDrateratios,RateRatios!$B$3)*1000))</f>
        <v>18119.596221259937</v>
      </c>
      <c r="U196" s="92">
        <f>IF('III Tool Overview'!$H$6="Western Isles Health Board",0,IF('III Tool Overview'!$H$6="Eilean Siar Local Authority",0,new_yll(5,B196,C196,D196,$C$1,G196+H196,1,F196,F196,SIMDrateratios,RateRatios!$B$3)*1000))</f>
        <v>18119.085814406615</v>
      </c>
      <c r="V196" s="92">
        <f t="shared" ref="V196:V214" si="283">T196-U196</f>
        <v>0.5104068533219106</v>
      </c>
      <c r="W196" s="92">
        <f>IF('III Tool Overview'!$H$6="Western Isles Health Board",0,IF('III Tool Overview'!$H$6="Eilean Siar Local Authority",0,new_yll(10,B196,C196,D196,$C$1,G196,1,F196,F196,SIMDrateratios,RateRatios!$B$3)*10))</f>
        <v>461.89048136243844</v>
      </c>
      <c r="X196" s="92">
        <f>IF('III Tool Overview'!$H$6="Western Isles Health Board",0,IF('III Tool Overview'!$H$6="Eilean Siar Local Authority",0,new_yll(10,B196,C196,D196,$C$1,G196+H196,1,F196,F196,SIMDrateratios,RateRatios!$B$3)*10))</f>
        <v>461.87747679583663</v>
      </c>
      <c r="Y196" s="92">
        <f t="shared" ref="Y196:Y214" si="284">W196-X196</f>
        <v>1.300456660180771E-2</v>
      </c>
      <c r="Z196" s="92">
        <f>IF('III Tool Overview'!$H$6="Western Isles Health Board",0,IF('III Tool Overview'!$H$6="Eilean Siar Local Authority",0,new_yll(20,B196,C196,D196,$C$1,G196,1,F196,F196,SIMDrateratios,RateRatios!$B$3)*10))</f>
        <v>1263.4936315049495</v>
      </c>
      <c r="AA196" s="92">
        <f>IF('III Tool Overview'!$H$6="Western Isles Health Board",0,IF('III Tool Overview'!$H$6="Eilean Siar Local Authority",0,new_yll(20,B196,C196,D196,$C$1,G196+H196,1,F196,F196,SIMDrateratios,RateRatios!$B$3)*10))</f>
        <v>1263.4581105734665</v>
      </c>
      <c r="AB196" s="92">
        <f t="shared" ref="AB196:AB214" si="285">Z196-AA196</f>
        <v>3.5520931483006279E-2</v>
      </c>
      <c r="AC196" s="92">
        <f>IF('III Tool Overview'!$H$6="Western Isles Health Board",0,IF('III Tool Overview'!$H$6="Eilean Siar Local Authority",0,hosp_count(2,B196,C196,D196,$C$1,G196,1,F196,F196,SIMDRateRatios_hosp,SIMDrateratios,RateRatios!$B$3)*10))</f>
        <v>109.628901309919</v>
      </c>
      <c r="AD196" s="92">
        <f>IF('III Tool Overview'!$H$6="Western Isles Health Board",0,IF('III Tool Overview'!$H$6="Eilean Siar Local Authority",0,hosp_count(2,B196,C196,D196,$C$1,G196+H196,1,F196,F196,SIMDRateRatios_hosp,SIMDrateratios,RateRatios!$B$3)*10))</f>
        <v>109.62649981327087</v>
      </c>
      <c r="AE196" s="92">
        <f t="shared" ref="AE196:AE214" si="286">AC196-AD196</f>
        <v>2.4014966481331612E-3</v>
      </c>
      <c r="AF196" s="92">
        <f>IF('III Tool Overview'!$H$6="Western Isles Health Board",0,IF('III Tool Overview'!$H$6="Eilean Siar Local Authority",0,hosp_count(5,B196,C196,D196,$C$1,G196,1,F196,F196,SIMDRateRatios_hosp,SIMDrateratios,RateRatios!$B$3)*1000))</f>
        <v>46349.886823550572</v>
      </c>
      <c r="AG196" s="92">
        <f>IF('III Tool Overview'!$H$6="Western Isles Health Board",0,IF('III Tool Overview'!$H$6="Eilean Siar Local Authority",0,hosp_count(5,B196,C196,D196,$C$1,G196+H196,1,F196,F196,SIMDRateRatios_hosp,SIMDrateratios,RateRatios!$B$3)*1000))</f>
        <v>46348.87179047909</v>
      </c>
      <c r="AH196" s="92">
        <f t="shared" ref="AH196:AH214" si="287">AF196-AG196</f>
        <v>1.0150330714823212</v>
      </c>
      <c r="AI196" s="92">
        <f>IF('III Tool Overview'!$H$6="Western Isles Health Board",0,IF('III Tool Overview'!$H$6="Eilean Siar Local Authority",0,hosp_count(10,B196,C196,D196,$C$1,G196,1,F196,F196,SIMDRateRatios_hosp,SIMDrateratios,RateRatios!$B$3)*10))</f>
        <v>1146.2092788882758</v>
      </c>
      <c r="AJ196" s="92">
        <f>IF('III Tool Overview'!$H$6="Western Isles Health Board",0,IF('III Tool Overview'!$H$6="Eilean Siar Local Authority",0,hosp_count(10,B196,C196,D196,$C$1,G196+H196,1,F196,F196,SIMDRateRatios_hosp,SIMDrateratios,RateRatios!$B$3)*10))</f>
        <v>1146.184192523448</v>
      </c>
      <c r="AK196" s="92">
        <f t="shared" ref="AK196:AK214" si="288">AI196-AJ196</f>
        <v>2.5086364827757279E-2</v>
      </c>
      <c r="AL196" s="92">
        <f>IF('III Tool Overview'!$H$6="Western Isles Health Board",0,IF('III Tool Overview'!$H$6="Eilean Siar Local Authority",0,hosp_count(20,B196,C196,D196,$C$1,G196,1,F196,F196,SIMDRateRatios_hosp,SIMDrateratios,RateRatios!$B$3)*10))</f>
        <v>2946.0099311535964</v>
      </c>
      <c r="AM196" s="92">
        <f>IF('III Tool Overview'!$H$6="Western Isles Health Board",0,IF('III Tool Overview'!$H$6="Eilean Siar Local Authority",0,hosp_count(20,B196,C196,D196,$C$1,G196+H196,1,F196,F196,SIMDRateRatios_hosp,SIMDrateratios,RateRatios!$B$3)*10))</f>
        <v>2945.9455682659568</v>
      </c>
      <c r="AN196" s="92">
        <f t="shared" ref="AN196:AN214" si="289">AL196-AM196</f>
        <v>6.4362887639617838E-2</v>
      </c>
    </row>
    <row r="197" spans="1:63" x14ac:dyDescent="0.2">
      <c r="A197" s="83" t="s">
        <v>92</v>
      </c>
      <c r="B197" s="71">
        <v>7.5</v>
      </c>
      <c r="C197" s="71" t="s">
        <v>1</v>
      </c>
      <c r="D197" s="76">
        <v>4</v>
      </c>
      <c r="E197" s="84">
        <v>1</v>
      </c>
      <c r="F197" s="80">
        <f>HLOOKUP('III Tool Overview'!$H$6,LookUpData_Pop!$B$1:$AV$269,LookUpData_Pop!BB192,FALSE)/50</f>
        <v>373.06</v>
      </c>
      <c r="G197" s="71">
        <v>0</v>
      </c>
      <c r="H197" s="72">
        <f t="shared" si="281"/>
        <v>373.06</v>
      </c>
      <c r="I197" s="92">
        <f>IF('III Tool Overview'!$H$6="Western Isles Health Board",0,IF('III Tool Overview'!$H$6="Eilean Siar Local Authority",0,new_ci(2,B197,C197,D197,$C$1,G197,1,F197,E197*F197,SIMDrateratios,RateRatios!$B$3)*10))</f>
        <v>0.8033317411579679</v>
      </c>
      <c r="J197" s="92">
        <f>IF('III Tool Overview'!$H$6="Western Isles Health Board",0,IF('III Tool Overview'!$H$6="Eilean Siar Local Authority",0,new_ci(2,B197,C197,D197,$C$1,G197+H197,1,H197,H197,SIMDrateratios,RateRatios!$B$3)*10))</f>
        <v>0.80330909549380958</v>
      </c>
      <c r="K197" s="92">
        <f>IF('III Tool Overview'!$H$6="Western Isles Health Board",0,IF('III Tool Overview'!$H$6="Eilean Siar Local Authority",0,new_ci(5,B197,C197,D197,$C$1,G197,1,F197,F197,SIMDrateratios,RateRatios!$B$3)*1000))</f>
        <v>351.37780432709667</v>
      </c>
      <c r="L197" s="72">
        <f>IF('III Tool Overview'!$H$6="Western Isles Health Board",0,IF('III Tool Overview'!$H$6="Eilean Siar Local Authority",0,new_ci(5,B197,C197,D197,$C$1,H197,1,F197,F197,SIMDrateratios,RateRatios!$B$3)*1000))</f>
        <v>351.36790269950978</v>
      </c>
      <c r="M197" s="92">
        <f>IF('III Tool Overview'!$H$6="Western Isles Health Board",0,IF('III Tool Overview'!$H$6="Eilean Siar Local Authority",0,new_ci(10,B197,C197,D197,$C$1,G197,1,F197,F197,SIMDrateratios,RateRatios!$B$3)*10))</f>
        <v>9.2266759918547496</v>
      </c>
      <c r="N197" s="92">
        <f>IF('III Tool Overview'!$H$6="Western Isles Health Board",0,IF('III Tool Overview'!$H$6="Eilean Siar Local Authority",0,new_ci(10,B197,C197,D197,$C$1,G197+H197,1,F197,F197,SIMDrateratios,RateRatios!$B$3)*10))</f>
        <v>9.226416188743304</v>
      </c>
      <c r="O197" s="92">
        <f>IF('III Tool Overview'!$H$6="Western Isles Health Board",0,IF('III Tool Overview'!$H$6="Eilean Siar Local Authority",0,new_ci(20,B197,C197,D197,$C$1,G197,1,F197,F197,SIMDrateratios,RateRatios!$B$3)*10))</f>
        <v>27.066185337281045</v>
      </c>
      <c r="P197" s="92">
        <f>IF('III Tool Overview'!$H$6="Western Isles Health Board",0,IF('III Tool Overview'!$H$6="Eilean Siar Local Authority",0,new_ci(20,B197,C197,D197,$C$1,G197+H197,1,F197,F197,SIMDrateratios,RateRatios!$B$3)*10))</f>
        <v>27.06542504278368</v>
      </c>
      <c r="Q197" s="92">
        <f>IF('III Tool Overview'!$H$6="Western Isles Health Board",0,IF('III Tool Overview'!$H$6="Eilean Siar Local Authority",0,new_yll(2,B197,C197,D197,$C$1,G197,1,F197,F197,SIMDrateratios,RateRatios!$B$3)*10))</f>
        <v>73.103188445375082</v>
      </c>
      <c r="R197" s="92">
        <f>IF('III Tool Overview'!$H$6="Western Isles Health Board",0,IF('III Tool Overview'!$H$6="Eilean Siar Local Authority",0,new_yll(2,B197,C197,D197,$C$1,G197+H197,1,F197,F197,SIMDrateratios,RateRatios!$B$3)*10))</f>
        <v>73.101127689936675</v>
      </c>
      <c r="S197" s="92">
        <f t="shared" si="282"/>
        <v>2.0607554384071136E-3</v>
      </c>
      <c r="T197" s="92">
        <f>IF('III Tool Overview'!$H$6="Western Isles Health Board",0,IF('III Tool Overview'!$H$6="Eilean Siar Local Authority",0,new_yll(5,B197,C197,D197,$C$1,G197,1,F197,F197,SIMDrateratios,RateRatios!$B$3)*1000))</f>
        <v>31422.785932269719</v>
      </c>
      <c r="U197" s="92">
        <f>IF('III Tool Overview'!$H$6="Western Isles Health Board",0,IF('III Tool Overview'!$H$6="Eilean Siar Local Authority",0,new_yll(5,B197,C197,D197,$C$1,G197+H197,1,F197,F197,SIMDrateratios,RateRatios!$B$3)*1000))</f>
        <v>31421.900453042083</v>
      </c>
      <c r="V197" s="92">
        <f t="shared" si="283"/>
        <v>0.88547922763609677</v>
      </c>
      <c r="W197" s="92">
        <f>IF('III Tool Overview'!$H$6="Western Isles Health Board",0,IF('III Tool Overview'!$H$6="Eilean Siar Local Authority",0,new_yll(10,B197,C197,D197,$C$1,G197,1,F197,F197,SIMDrateratios,RateRatios!$B$3)*10))</f>
        <v>799.16126718780924</v>
      </c>
      <c r="X197" s="92">
        <f>IF('III Tool Overview'!$H$6="Western Isles Health Board",0,IF('III Tool Overview'!$H$6="Eilean Siar Local Authority",0,new_yll(10,B197,C197,D197,$C$1,G197+H197,1,F197,F197,SIMDrateratios,RateRatios!$B$3)*10))</f>
        <v>799.13876407351245</v>
      </c>
      <c r="Y197" s="92">
        <f t="shared" si="284"/>
        <v>2.2503114296796412E-2</v>
      </c>
      <c r="Z197" s="92">
        <f>IF('III Tool Overview'!$H$6="Western Isles Health Board",0,IF('III Tool Overview'!$H$6="Eilean Siar Local Authority",0,new_yll(20,B197,C197,D197,$C$1,G197,1,F197,F197,SIMDrateratios,RateRatios!$B$3)*10))</f>
        <v>2173.245335554428</v>
      </c>
      <c r="AA197" s="92">
        <f>IF('III Tool Overview'!$H$6="Western Isles Health Board",0,IF('III Tool Overview'!$H$6="Eilean Siar Local Authority",0,new_yll(20,B197,C197,D197,$C$1,G197+H197,1,F197,F197,SIMDrateratios,RateRatios!$B$3)*10))</f>
        <v>2173.1842802364363</v>
      </c>
      <c r="AB197" s="92">
        <f t="shared" si="285"/>
        <v>6.1055317991758784E-2</v>
      </c>
      <c r="AC197" s="92">
        <f>IF('III Tool Overview'!$H$6="Western Isles Health Board",0,IF('III Tool Overview'!$H$6="Eilean Siar Local Authority",0,hosp_count(2,B197,C197,D197,$C$1,G197,1,F197,F197,SIMDRateRatios_hosp,SIMDrateratios,RateRatios!$B$3)*10))</f>
        <v>162.01561161848798</v>
      </c>
      <c r="AD197" s="92">
        <f>IF('III Tool Overview'!$H$6="Western Isles Health Board",0,IF('III Tool Overview'!$H$6="Eilean Siar Local Authority",0,hosp_count(2,B197,C197,D197,$C$1,G197+H197,1,F197,F197,SIMDRateRatios_hosp,SIMDrateratios,RateRatios!$B$3)*10))</f>
        <v>162.01206061545668</v>
      </c>
      <c r="AE197" s="92">
        <f t="shared" si="286"/>
        <v>3.5510030313048446E-3</v>
      </c>
      <c r="AF197" s="92">
        <f>IF('III Tool Overview'!$H$6="Western Isles Health Board",0,IF('III Tool Overview'!$H$6="Eilean Siar Local Authority",0,hosp_count(5,B197,C197,D197,$C$1,G197,1,F197,F197,SIMDRateRatios_hosp,SIMDrateratios,RateRatios!$B$3)*1000))</f>
        <v>68490.044371101118</v>
      </c>
      <c r="AG197" s="92">
        <f>IF('III Tool Overview'!$H$6="Western Isles Health Board",0,IF('III Tool Overview'!$H$6="Eilean Siar Local Authority",0,hosp_count(5,B197,C197,D197,$C$1,G197+H197,1,F197,F197,SIMDRateRatios_hosp,SIMDrateratios,RateRatios!$B$3)*1000))</f>
        <v>68488.543898783741</v>
      </c>
      <c r="AH197" s="92">
        <f t="shared" si="287"/>
        <v>1.5004723173769889</v>
      </c>
      <c r="AI197" s="92">
        <f>IF('III Tool Overview'!$H$6="Western Isles Health Board",0,IF('III Tool Overview'!$H$6="Eilean Siar Local Authority",0,hosp_count(10,B197,C197,D197,$C$1,G197,1,F197,F197,SIMDRateRatios_hosp,SIMDrateratios,RateRatios!$B$3)*10))</f>
        <v>1693.2994499418849</v>
      </c>
      <c r="AJ197" s="92">
        <f>IF('III Tool Overview'!$H$6="Western Isles Health Board",0,IF('III Tool Overview'!$H$6="Eilean Siar Local Authority",0,hosp_count(10,B197,C197,D197,$C$1,G197+H197,1,F197,F197,SIMDRateRatios_hosp,SIMDrateratios,RateRatios!$B$3)*10))</f>
        <v>1693.2623873010566</v>
      </c>
      <c r="AK197" s="92">
        <f t="shared" si="288"/>
        <v>3.7062640828253279E-2</v>
      </c>
      <c r="AL197" s="92">
        <f>IF('III Tool Overview'!$H$6="Western Isles Health Board",0,IF('III Tool Overview'!$H$6="Eilean Siar Local Authority",0,hosp_count(20,B197,C197,D197,$C$1,G197,1,F197,F197,SIMDRateRatios_hosp,SIMDrateratios,RateRatios!$B$3)*10))</f>
        <v>4348.8857201616165</v>
      </c>
      <c r="AM197" s="92">
        <f>IF('III Tool Overview'!$H$6="Western Isles Health Board",0,IF('III Tool Overview'!$H$6="Eilean Siar Local Authority",0,hosp_count(20,B197,C197,D197,$C$1,G197+H197,1,F197,F197,SIMDRateRatios_hosp,SIMDrateratios,RateRatios!$B$3)*10))</f>
        <v>4348.7907936774009</v>
      </c>
      <c r="AN197" s="92">
        <f t="shared" si="289"/>
        <v>9.4926484215648088E-2</v>
      </c>
    </row>
    <row r="198" spans="1:63" x14ac:dyDescent="0.2">
      <c r="A198" s="83" t="s">
        <v>93</v>
      </c>
      <c r="B198" s="71">
        <v>12.5</v>
      </c>
      <c r="C198" s="71" t="s">
        <v>1</v>
      </c>
      <c r="D198" s="76">
        <v>4</v>
      </c>
      <c r="E198" s="84">
        <v>1</v>
      </c>
      <c r="F198" s="80">
        <f>HLOOKUP('III Tool Overview'!$H$6,LookUpData_Pop!$B$1:$AV$269,LookUpData_Pop!BB193,FALSE)/50</f>
        <v>416.62</v>
      </c>
      <c r="G198" s="71">
        <v>0</v>
      </c>
      <c r="H198" s="72">
        <f t="shared" si="281"/>
        <v>416.62</v>
      </c>
      <c r="I198" s="92">
        <f>IF('III Tool Overview'!$H$6="Western Isles Health Board",0,IF('III Tool Overview'!$H$6="Eilean Siar Local Authority",0,new_ci(2,B198,C198,D198,$C$1,G198,1,F198,E198*F198,SIMDrateratios,RateRatios!$B$3)*10))</f>
        <v>1.1984319658861091</v>
      </c>
      <c r="J198" s="92">
        <f>IF('III Tool Overview'!$H$6="Western Isles Health Board",0,IF('III Tool Overview'!$H$6="Eilean Siar Local Authority",0,new_ci(2,B198,C198,D198,$C$1,G198+H198,1,H198,H198,SIMDrateratios,RateRatios!$B$3)*10))</f>
        <v>1.1983981474439593</v>
      </c>
      <c r="K198" s="92">
        <f>IF('III Tool Overview'!$H$6="Western Isles Health Board",0,IF('III Tool Overview'!$H$6="Eilean Siar Local Authority",0,new_ci(5,B198,C198,D198,$C$1,G198,1,F198,F198,SIMDrateratios,RateRatios!$B$3)*1000))</f>
        <v>524.13090701127226</v>
      </c>
      <c r="L198" s="72">
        <f>IF('III Tool Overview'!$H$6="Western Isles Health Board",0,IF('III Tool Overview'!$H$6="Eilean Siar Local Authority",0,new_ci(5,B198,C198,D198,$C$1,H198,1,F198,F198,SIMDrateratios,RateRatios!$B$3)*1000))</f>
        <v>524.11612378972507</v>
      </c>
      <c r="M198" s="92">
        <f>IF('III Tool Overview'!$H$6="Western Isles Health Board",0,IF('III Tool Overview'!$H$6="Eilean Siar Local Authority",0,new_ci(10,B198,C198,D198,$C$1,G198,1,F198,F198,SIMDrateratios,RateRatios!$B$3)*10))</f>
        <v>13.759381197090248</v>
      </c>
      <c r="N198" s="92">
        <f>IF('III Tool Overview'!$H$6="Western Isles Health Board",0,IF('III Tool Overview'!$H$6="Eilean Siar Local Authority",0,new_ci(10,B198,C198,D198,$C$1,G198+H198,1,F198,F198,SIMDrateratios,RateRatios!$B$3)*10))</f>
        <v>13.758993508451692</v>
      </c>
      <c r="O198" s="92">
        <f>IF('III Tool Overview'!$H$6="Western Isles Health Board",0,IF('III Tool Overview'!$H$6="Eilean Siar Local Authority",0,new_ci(20,B198,C198,D198,$C$1,G198,1,F198,F198,SIMDrateratios,RateRatios!$B$3)*10))</f>
        <v>40.330244466367624</v>
      </c>
      <c r="P198" s="92">
        <f>IF('III Tool Overview'!$H$6="Western Isles Health Board",0,IF('III Tool Overview'!$H$6="Eilean Siar Local Authority",0,new_ci(20,B198,C198,D198,$C$1,G198+H198,1,F198,F198,SIMDrateratios,RateRatios!$B$3)*10))</f>
        <v>40.329111754129457</v>
      </c>
      <c r="Q198" s="92">
        <f>IF('III Tool Overview'!$H$6="Western Isles Health Board",0,IF('III Tool Overview'!$H$6="Eilean Siar Local Authority",0,new_yll(2,B198,C198,D198,$C$1,G198,1,F198,F198,SIMDrateratios,RateRatios!$B$3)*10))</f>
        <v>104.26358103209151</v>
      </c>
      <c r="R198" s="92">
        <f>IF('III Tool Overview'!$H$6="Western Isles Health Board",0,IF('III Tool Overview'!$H$6="Eilean Siar Local Authority",0,new_yll(2,B198,C198,D198,$C$1,G198+H198,1,F198,F198,SIMDrateratios,RateRatios!$B$3)*10))</f>
        <v>104.26063882762446</v>
      </c>
      <c r="S198" s="92">
        <f t="shared" si="282"/>
        <v>2.9422044670468495E-3</v>
      </c>
      <c r="T198" s="92">
        <f>IF('III Tool Overview'!$H$6="Western Isles Health Board",0,IF('III Tool Overview'!$H$6="Eilean Siar Local Authority",0,new_yll(5,B198,C198,D198,$C$1,G198,1,F198,F198,SIMDrateratios,RateRatios!$B$3)*1000))</f>
        <v>44775.166231887284</v>
      </c>
      <c r="U198" s="92">
        <f>IF('III Tool Overview'!$H$6="Western Isles Health Board",0,IF('III Tool Overview'!$H$6="Eilean Siar Local Authority",0,new_yll(5,B198,C198,D198,$C$1,G198+H198,1,F198,F198,SIMDrateratios,RateRatios!$B$3)*1000))</f>
        <v>44773.903333178991</v>
      </c>
      <c r="V198" s="92">
        <f t="shared" si="283"/>
        <v>1.2628987082935055</v>
      </c>
      <c r="W198" s="92">
        <f>IF('III Tool Overview'!$H$6="Western Isles Health Board",0,IF('III Tool Overview'!$H$6="Eilean Siar Local Authority",0,new_yll(10,B198,C198,D198,$C$1,G198,1,F198,F198,SIMDrateratios,RateRatios!$B$3)*10))</f>
        <v>1136.7288277903767</v>
      </c>
      <c r="X198" s="92">
        <f>IF('III Tool Overview'!$H$6="Western Isles Health Board",0,IF('III Tool Overview'!$H$6="Eilean Siar Local Authority",0,new_yll(10,B198,C198,D198,$C$1,G198+H198,1,F198,F198,SIMDrateratios,RateRatios!$B$3)*10))</f>
        <v>1136.6967980199754</v>
      </c>
      <c r="Y198" s="92">
        <f t="shared" si="284"/>
        <v>3.2029770401322821E-2</v>
      </c>
      <c r="Z198" s="92">
        <f>IF('III Tool Overview'!$H$6="Western Isles Health Board",0,IF('III Tool Overview'!$H$6="Eilean Siar Local Authority",0,new_yll(20,B198,C198,D198,$C$1,G198,1,F198,F198,SIMDrateratios,RateRatios!$B$3)*10))</f>
        <v>3077.0949281454864</v>
      </c>
      <c r="AA198" s="92">
        <f>IF('III Tool Overview'!$H$6="Western Isles Health Board",0,IF('III Tool Overview'!$H$6="Eilean Siar Local Authority",0,new_yll(20,B198,C198,D198,$C$1,G198+H198,1,F198,F198,SIMDrateratios,RateRatios!$B$3)*10))</f>
        <v>3077.0084882931769</v>
      </c>
      <c r="AB198" s="92">
        <f t="shared" si="285"/>
        <v>8.6439852309467824E-2</v>
      </c>
      <c r="AC198" s="92">
        <f>IF('III Tool Overview'!$H$6="Western Isles Health Board",0,IF('III Tool Overview'!$H$6="Eilean Siar Local Authority",0,hosp_count(2,B198,C198,D198,$C$1,G198,1,F198,F198,SIMDRateRatios_hosp,SIMDrateratios,RateRatios!$B$3)*10))</f>
        <v>208.0329065676537</v>
      </c>
      <c r="AD198" s="92">
        <f>IF('III Tool Overview'!$H$6="Western Isles Health Board",0,IF('III Tool Overview'!$H$6="Eilean Siar Local Authority",0,hosp_count(2,B198,C198,D198,$C$1,G198+H198,1,F198,F198,SIMDRateRatios_hosp,SIMDrateratios,RateRatios!$B$3)*10))</f>
        <v>208.02834208028261</v>
      </c>
      <c r="AE198" s="92">
        <f t="shared" si="286"/>
        <v>4.5644873710841694E-3</v>
      </c>
      <c r="AF198" s="92">
        <f>IF('III Tool Overview'!$H$6="Western Isles Health Board",0,IF('III Tool Overview'!$H$6="Eilean Siar Local Authority",0,hosp_count(5,B198,C198,D198,$C$1,G198,1,F198,F198,SIMDRateRatios_hosp,SIMDrateratios,RateRatios!$B$3)*1000))</f>
        <v>87933.035627079604</v>
      </c>
      <c r="AG198" s="92">
        <f>IF('III Tool Overview'!$H$6="Western Isles Health Board",0,IF('III Tool Overview'!$H$6="Eilean Siar Local Authority",0,hosp_count(5,B198,C198,D198,$C$1,G198+H198,1,F198,F198,SIMDRateRatios_hosp,SIMDrateratios,RateRatios!$B$3)*1000))</f>
        <v>87931.107421412147</v>
      </c>
      <c r="AH198" s="92">
        <f t="shared" si="287"/>
        <v>1.9282056674564956</v>
      </c>
      <c r="AI198" s="92">
        <f>IF('III Tool Overview'!$H$6="Western Isles Health Board",0,IF('III Tool Overview'!$H$6="Eilean Siar Local Authority",0,hosp_count(10,B198,C198,D198,$C$1,G198,1,F198,F198,SIMDRateRatios_hosp,SIMDrateratios,RateRatios!$B$3)*10))</f>
        <v>2173.4746063436696</v>
      </c>
      <c r="AJ198" s="92">
        <f>IF('III Tool Overview'!$H$6="Western Isles Health Board",0,IF('III Tool Overview'!$H$6="Eilean Siar Local Authority",0,hosp_count(10,B198,C198,D198,$C$1,G198+H198,1,F198,F198,SIMDRateRatios_hosp,SIMDrateratios,RateRatios!$B$3)*10))</f>
        <v>2173.4270044548011</v>
      </c>
      <c r="AK198" s="92">
        <f t="shared" si="288"/>
        <v>4.7601888868484821E-2</v>
      </c>
      <c r="AL198" s="92">
        <f>IF('III Tool Overview'!$H$6="Western Isles Health Board",0,IF('III Tool Overview'!$H$6="Eilean Siar Local Authority",0,hosp_count(20,B198,C198,D198,$C$1,G198,1,F198,F198,SIMDRateRatios_hosp,SIMDrateratios,RateRatios!$B$3)*10))</f>
        <v>5578.1238319311506</v>
      </c>
      <c r="AM198" s="92">
        <f>IF('III Tool Overview'!$H$6="Western Isles Health Board",0,IF('III Tool Overview'!$H$6="Eilean Siar Local Authority",0,hosp_count(20,B198,C198,D198,$C$1,G198+H198,1,F198,F198,SIMDRateRatios_hosp,SIMDrateratios,RateRatios!$B$3)*10))</f>
        <v>5578.0021115651743</v>
      </c>
      <c r="AN198" s="92">
        <f t="shared" si="289"/>
        <v>0.12172036597621627</v>
      </c>
    </row>
    <row r="199" spans="1:63" x14ac:dyDescent="0.2">
      <c r="A199" s="83" t="s">
        <v>94</v>
      </c>
      <c r="B199" s="71">
        <v>17.5</v>
      </c>
      <c r="C199" s="71" t="s">
        <v>1</v>
      </c>
      <c r="D199" s="76">
        <v>4</v>
      </c>
      <c r="E199" s="84">
        <v>1</v>
      </c>
      <c r="F199" s="80">
        <f>HLOOKUP('III Tool Overview'!$H$6,LookUpData_Pop!$B$1:$AV$269,LookUpData_Pop!BB194,FALSE)/50</f>
        <v>489.02</v>
      </c>
      <c r="G199" s="59">
        <f>'III Tool Overview'!$H$9/110</f>
        <v>0</v>
      </c>
      <c r="H199" s="72">
        <f t="shared" si="281"/>
        <v>489.02</v>
      </c>
      <c r="I199" s="92">
        <f>IF('III Tool Overview'!$H$6="Western Isles Health Board",0,IF('III Tool Overview'!$H$6="Eilean Siar Local Authority",0,new_ci(2,B199,C199,D199,$C$1,G199,1,F199,E199*F199,SIMDrateratios,RateRatios!$B$3)*10))</f>
        <v>2.1718259085262925</v>
      </c>
      <c r="J199" s="92">
        <f>IF('III Tool Overview'!$H$6="Western Isles Health Board",0,IF('III Tool Overview'!$H$6="Eilean Siar Local Authority",0,new_ci(2,B199,C199,D199,$C$1,G199+H199,1,H199,H199,SIMDrateratios,RateRatios!$B$3)*10))</f>
        <v>2.17176468511318</v>
      </c>
      <c r="K199" s="92">
        <f>IF('III Tool Overview'!$H$6="Western Isles Health Board",0,IF('III Tool Overview'!$H$6="Eilean Siar Local Authority",0,new_ci(5,B199,C199,D199,$C$1,G199,1,F199,F199,SIMDrateratios,RateRatios!$B$3)*1000))</f>
        <v>949.59124934543559</v>
      </c>
      <c r="L199" s="72">
        <f>IF('III Tool Overview'!$H$6="Western Isles Health Board",0,IF('III Tool Overview'!$H$6="Eilean Siar Local Authority",0,new_ci(5,B199,C199,D199,$C$1,H199,1,F199,F199,SIMDrateratios,RateRatios!$B$3)*1000))</f>
        <v>949.56450059098756</v>
      </c>
      <c r="M199" s="92">
        <f>IF('III Tool Overview'!$H$6="Western Isles Health Board",0,IF('III Tool Overview'!$H$6="Eilean Siar Local Authority",0,new_ci(10,B199,C199,D199,$C$1,G199,1,F199,F199,SIMDrateratios,RateRatios!$B$3)*10))</f>
        <v>24.914603469470869</v>
      </c>
      <c r="N199" s="92">
        <f>IF('III Tool Overview'!$H$6="Western Isles Health Board",0,IF('III Tool Overview'!$H$6="Eilean Siar Local Authority",0,new_ci(10,B199,C199,D199,$C$1,G199+H199,1,F199,F199,SIMDrateratios,RateRatios!$B$3)*10))</f>
        <v>24.913902767438568</v>
      </c>
      <c r="O199" s="92">
        <f>IF('III Tool Overview'!$H$6="Western Isles Health Board",0,IF('III Tool Overview'!$H$6="Eilean Siar Local Authority",0,new_ci(20,B199,C199,D199,$C$1,G199,1,F199,F199,SIMDrateratios,RateRatios!$B$3)*10))</f>
        <v>72.900357038348858</v>
      </c>
      <c r="P199" s="92">
        <f>IF('III Tool Overview'!$H$6="Western Isles Health Board",0,IF('III Tool Overview'!$H$6="Eilean Siar Local Authority",0,new_ci(20,B199,C199,D199,$C$1,G199+H199,1,F199,F199,SIMDrateratios,RateRatios!$B$3)*10))</f>
        <v>72.898316930280501</v>
      </c>
      <c r="Q199" s="92">
        <f>IF('III Tool Overview'!$H$6="Western Isles Health Board",0,IF('III Tool Overview'!$H$6="Eilean Siar Local Authority",0,new_yll(2,B199,C199,D199,$C$1,G199,1,F199,F199,SIMDrateratios,RateRatios!$B$3)*10))</f>
        <v>175.9178985906297</v>
      </c>
      <c r="R199" s="92">
        <f>IF('III Tool Overview'!$H$6="Western Isles Health Board",0,IF('III Tool Overview'!$H$6="Eilean Siar Local Authority",0,new_yll(2,B199,C199,D199,$C$1,G199+H199,1,F199,F199,SIMDrateratios,RateRatios!$B$3)*10))</f>
        <v>175.91293949416757</v>
      </c>
      <c r="S199" s="92">
        <f t="shared" si="282"/>
        <v>4.9590964621302192E-3</v>
      </c>
      <c r="T199" s="92">
        <f>IF('III Tool Overview'!$H$6="Western Isles Health Board",0,IF('III Tool Overview'!$H$6="Eilean Siar Local Authority",0,new_yll(5,B199,C199,D199,$C$1,G199,1,F199,F199,SIMDrateratios,RateRatios!$B$3)*1000))</f>
        <v>75423.813139640508</v>
      </c>
      <c r="U199" s="92">
        <f>IF('III Tool Overview'!$H$6="Western Isles Health Board",0,IF('III Tool Overview'!$H$6="Eilean Siar Local Authority",0,new_yll(5,B199,C199,D199,$C$1,G199+H199,1,F199,F199,SIMDrateratios,RateRatios!$B$3)*1000))</f>
        <v>75421.688532376327</v>
      </c>
      <c r="V199" s="92">
        <f t="shared" si="283"/>
        <v>2.1246072641806677</v>
      </c>
      <c r="W199" s="92">
        <f>IF('III Tool Overview'!$H$6="Western Isles Health Board",0,IF('III Tool Overview'!$H$6="Eilean Siar Local Authority",0,new_yll(10,B199,C199,D199,$C$1,G199,1,F199,F199,SIMDrateratios,RateRatios!$B$3)*10))</f>
        <v>1908.8608099406408</v>
      </c>
      <c r="X199" s="92">
        <f>IF('III Tool Overview'!$H$6="Western Isles Health Board",0,IF('III Tool Overview'!$H$6="Eilean Siar Local Authority",0,new_yll(10,B199,C199,D199,$C$1,G199+H199,1,F199,F199,SIMDrateratios,RateRatios!$B$3)*10))</f>
        <v>1908.8071222210606</v>
      </c>
      <c r="Y199" s="92">
        <f t="shared" si="284"/>
        <v>5.3687719580238991E-2</v>
      </c>
      <c r="Z199" s="92">
        <f>IF('III Tool Overview'!$H$6="Western Isles Health Board",0,IF('III Tool Overview'!$H$6="Eilean Siar Local Authority",0,new_yll(20,B199,C199,D199,$C$1,G199,1,F199,F199,SIMDrateratios,RateRatios!$B$3)*10))</f>
        <v>5125.294646174726</v>
      </c>
      <c r="AA199" s="92">
        <f>IF('III Tool Overview'!$H$6="Western Isles Health Board",0,IF('III Tool Overview'!$H$6="Eilean Siar Local Authority",0,new_yll(20,B199,C199,D199,$C$1,G199+H199,1,F199,F199,SIMDrateratios,RateRatios!$B$3)*10))</f>
        <v>5125.1511685612677</v>
      </c>
      <c r="AB199" s="92">
        <f t="shared" si="285"/>
        <v>0.14347761345834442</v>
      </c>
      <c r="AC199" s="92">
        <f>IF('III Tool Overview'!$H$6="Western Isles Health Board",0,IF('III Tool Overview'!$H$6="Eilean Siar Local Authority",0,hosp_count(2,B199,C199,D199,$C$1,G199,1,F199,F199,SIMDRateRatios_hosp,SIMDrateratios,RateRatios!$B$3)*10))</f>
        <v>301.05036570159399</v>
      </c>
      <c r="AD199" s="92">
        <f>IF('III Tool Overview'!$H$6="Western Isles Health Board",0,IF('III Tool Overview'!$H$6="Eilean Siar Local Authority",0,hosp_count(2,B199,C199,D199,$C$1,G199+H199,1,F199,F199,SIMDRateRatios_hosp,SIMDrateratios,RateRatios!$B$3)*10))</f>
        <v>301.04376659065554</v>
      </c>
      <c r="AE199" s="92">
        <f t="shared" si="286"/>
        <v>6.5991109384526681E-3</v>
      </c>
      <c r="AF199" s="92">
        <f>IF('III Tool Overview'!$H$6="Western Isles Health Board",0,IF('III Tool Overview'!$H$6="Eilean Siar Local Authority",0,hosp_count(5,B199,C199,D199,$C$1,G199,1,F199,F199,SIMDRateRatios_hosp,SIMDrateratios,RateRatios!$B$3)*1000))</f>
        <v>127218.36665965147</v>
      </c>
      <c r="AG199" s="92">
        <f>IF('III Tool Overview'!$H$6="Western Isles Health Board",0,IF('III Tool Overview'!$H$6="Eilean Siar Local Authority",0,hosp_count(5,B199,C199,D199,$C$1,G199+H199,1,F199,F199,SIMDRateRatios_hosp,SIMDrateratios,RateRatios!$B$3)*1000))</f>
        <v>127215.58055993024</v>
      </c>
      <c r="AH199" s="92">
        <f t="shared" si="287"/>
        <v>2.786099721226492</v>
      </c>
      <c r="AI199" s="92">
        <f>IF('III Tool Overview'!$H$6="Western Isles Health Board",0,IF('III Tool Overview'!$H$6="Eilean Siar Local Authority",0,hosp_count(10,B199,C199,D199,$C$1,G199,1,F199,F199,SIMDRateRatios_hosp,SIMDrateratios,RateRatios!$B$3)*10))</f>
        <v>3142.8797288858623</v>
      </c>
      <c r="AJ199" s="92">
        <f>IF('III Tool Overview'!$H$6="Western Isles Health Board",0,IF('III Tool Overview'!$H$6="Eilean Siar Local Authority",0,hosp_count(10,B199,C199,D199,$C$1,G199+H199,1,F199,F199,SIMDRateRatios_hosp,SIMDrateratios,RateRatios!$B$3)*10))</f>
        <v>3142.8110294007283</v>
      </c>
      <c r="AK199" s="92">
        <f t="shared" si="288"/>
        <v>6.8699485133947746E-2</v>
      </c>
      <c r="AL199" s="92">
        <f>IF('III Tool Overview'!$H$6="Western Isles Health Board",0,IF('III Tool Overview'!$H$6="Eilean Siar Local Authority",0,hosp_count(20,B199,C199,D199,$C$1,G199,1,F199,F199,SIMDRateRatios_hosp,SIMDrateratios,RateRatios!$B$3)*10))</f>
        <v>8053.5954559802703</v>
      </c>
      <c r="AM199" s="92">
        <f>IF('III Tool Overview'!$H$6="Western Isles Health Board",0,IF('III Tool Overview'!$H$6="Eilean Siar Local Authority",0,hosp_count(20,B199,C199,D199,$C$1,G199+H199,1,F199,F199,SIMDRateRatios_hosp,SIMDrateratios,RateRatios!$B$3)*10))</f>
        <v>8053.4204101624246</v>
      </c>
      <c r="AN199" s="92">
        <f t="shared" si="289"/>
        <v>0.17504581784578477</v>
      </c>
    </row>
    <row r="200" spans="1:63" x14ac:dyDescent="0.2">
      <c r="A200" s="83" t="s">
        <v>95</v>
      </c>
      <c r="B200" s="71">
        <v>22.5</v>
      </c>
      <c r="C200" s="71" t="s">
        <v>1</v>
      </c>
      <c r="D200" s="76">
        <v>4</v>
      </c>
      <c r="E200" s="84">
        <v>1</v>
      </c>
      <c r="F200" s="80">
        <f>HLOOKUP('III Tool Overview'!$H$6,LookUpData_Pop!$B$1:$AV$269,LookUpData_Pop!BB195,FALSE)/50</f>
        <v>609.96</v>
      </c>
      <c r="G200" s="59">
        <f>'III Tool Overview'!$H$9/110</f>
        <v>0</v>
      </c>
      <c r="H200" s="72">
        <f t="shared" si="281"/>
        <v>609.96</v>
      </c>
      <c r="I200" s="92">
        <f>IF('III Tool Overview'!$H$6="Western Isles Health Board",0,IF('III Tool Overview'!$H$6="Eilean Siar Local Authority",0,new_ci(2,B200,C200,D200,$C$1,G200,1,F200,E200*F200,SIMDrateratios,RateRatios!$B$3)*10))</f>
        <v>3.6185958628245785</v>
      </c>
      <c r="J200" s="92">
        <f>IF('III Tool Overview'!$H$6="Western Isles Health Board",0,IF('III Tool Overview'!$H$6="Eilean Siar Local Authority",0,new_ci(2,B200,C200,D200,$C$1,G200+H200,1,H200,H200,SIMDrateratios,RateRatios!$B$3)*10))</f>
        <v>3.6184938519551157</v>
      </c>
      <c r="K200" s="92">
        <f>IF('III Tool Overview'!$H$6="Western Isles Health Board",0,IF('III Tool Overview'!$H$6="Eilean Siar Local Authority",0,new_ci(5,B200,C200,D200,$C$1,G200,1,F200,F200,SIMDrateratios,RateRatios!$B$3)*1000))</f>
        <v>1581.7667994896483</v>
      </c>
      <c r="L200" s="72">
        <f>IF('III Tool Overview'!$H$6="Western Isles Health Board",0,IF('III Tool Overview'!$H$6="Eilean Siar Local Authority",0,new_ci(5,B200,C200,D200,$C$1,H200,1,F200,F200,SIMDrateratios,RateRatios!$B$3)*1000))</f>
        <v>1581.7222529744749</v>
      </c>
      <c r="M200" s="92">
        <f>IF('III Tool Overview'!$H$6="Western Isles Health Board",0,IF('III Tool Overview'!$H$6="Eilean Siar Local Authority",0,new_ci(10,B200,C200,D200,$C$1,G200,1,F200,F200,SIMDrateratios,RateRatios!$B$3)*10))</f>
        <v>41.479093928324261</v>
      </c>
      <c r="N200" s="92">
        <f>IF('III Tool Overview'!$H$6="Western Isles Health Board",0,IF('III Tool Overview'!$H$6="Eilean Siar Local Authority",0,new_ci(10,B200,C200,D200,$C$1,G200+H200,1,F200,F200,SIMDrateratios,RateRatios!$B$3)*10))</f>
        <v>41.477928241249778</v>
      </c>
      <c r="O200" s="92">
        <f>IF('III Tool Overview'!$H$6="Western Isles Health Board",0,IF('III Tool Overview'!$H$6="Eilean Siar Local Authority",0,new_ci(20,B200,C200,D200,$C$1,G200,1,F200,F200,SIMDrateratios,RateRatios!$B$3)*10))</f>
        <v>121.1671268207995</v>
      </c>
      <c r="P200" s="92">
        <f>IF('III Tool Overview'!$H$6="Western Isles Health Board",0,IF('III Tool Overview'!$H$6="Eilean Siar Local Authority",0,new_ci(20,B200,C200,D200,$C$1,G200+H200,1,F200,F200,SIMDrateratios,RateRatios!$B$3)*10))</f>
        <v>121.1637441800348</v>
      </c>
      <c r="Q200" s="92">
        <f>IF('III Tool Overview'!$H$6="Western Isles Health Board",0,IF('III Tool Overview'!$H$6="Eilean Siar Local Authority",0,new_yll(2,B200,C200,D200,$C$1,G200,1,F200,F200,SIMDrateratios,RateRatios!$B$3)*10))</f>
        <v>278.63188143749255</v>
      </c>
      <c r="R200" s="92">
        <f>IF('III Tool Overview'!$H$6="Western Isles Health Board",0,IF('III Tool Overview'!$H$6="Eilean Siar Local Authority",0,new_yll(2,B200,C200,D200,$C$1,G200+H200,1,F200,F200,SIMDrateratios,RateRatios!$B$3)*10))</f>
        <v>278.62402660054391</v>
      </c>
      <c r="S200" s="92">
        <f t="shared" si="282"/>
        <v>7.8548369486384217E-3</v>
      </c>
      <c r="T200" s="92">
        <f>IF('III Tool Overview'!$H$6="Western Isles Health Board",0,IF('III Tool Overview'!$H$6="Eilean Siar Local Authority",0,new_yll(5,B200,C200,D200,$C$1,G200,1,F200,F200,SIMDrateratios,RateRatios!$B$3)*1000))</f>
        <v>119309.29411142661</v>
      </c>
      <c r="U200" s="92">
        <f>IF('III Tool Overview'!$H$6="Western Isles Health Board",0,IF('III Tool Overview'!$H$6="Eilean Siar Local Authority",0,new_yll(5,B200,C200,D200,$C$1,G200+H200,1,F200,F200,SIMDrateratios,RateRatios!$B$3)*1000))</f>
        <v>119305.93402673819</v>
      </c>
      <c r="V200" s="92">
        <f t="shared" si="283"/>
        <v>3.3600846884219209</v>
      </c>
      <c r="W200" s="92">
        <f>IF('III Tool Overview'!$H$6="Western Isles Health Board",0,IF('III Tool Overview'!$H$6="Eilean Siar Local Authority",0,new_yll(10,B200,C200,D200,$C$1,G200,1,F200,F200,SIMDrateratios,RateRatios!$B$3)*10))</f>
        <v>3012.1040151096477</v>
      </c>
      <c r="X200" s="92">
        <f>IF('III Tool Overview'!$H$6="Western Isles Health Board",0,IF('III Tool Overview'!$H$6="Eilean Siar Local Authority",0,new_yll(10,B200,C200,D200,$C$1,G200+H200,1,F200,F200,SIMDrateratios,RateRatios!$B$3)*10))</f>
        <v>3012.019360087038</v>
      </c>
      <c r="Y200" s="92">
        <f t="shared" si="284"/>
        <v>8.4655022609695152E-2</v>
      </c>
      <c r="Z200" s="92">
        <f>IF('III Tool Overview'!$H$6="Western Isles Health Board",0,IF('III Tool Overview'!$H$6="Eilean Siar Local Authority",0,new_yll(20,B200,C200,D200,$C$1,G200,1,F200,F200,SIMDrateratios,RateRatios!$B$3)*10))</f>
        <v>8034.972044598806</v>
      </c>
      <c r="AA200" s="92">
        <f>IF('III Tool Overview'!$H$6="Western Isles Health Board",0,IF('III Tool Overview'!$H$6="Eilean Siar Local Authority",0,new_yll(20,B200,C200,D200,$C$1,G200+H200,1,F200,F200,SIMDrateratios,RateRatios!$B$3)*10))</f>
        <v>8034.74762706402</v>
      </c>
      <c r="AB200" s="92">
        <f t="shared" si="285"/>
        <v>0.22441753478597093</v>
      </c>
      <c r="AC200" s="92">
        <f>IF('III Tool Overview'!$H$6="Western Isles Health Board",0,IF('III Tool Overview'!$H$6="Eilean Siar Local Authority",0,hosp_count(2,B200,C200,D200,$C$1,G200,1,F200,F200,SIMDRateRatios_hosp,SIMDrateratios,RateRatios!$B$3)*10))</f>
        <v>431.74531853676717</v>
      </c>
      <c r="AD200" s="92">
        <f>IF('III Tool Overview'!$H$6="Western Isles Health Board",0,IF('III Tool Overview'!$H$6="Eilean Siar Local Authority",0,hosp_count(2,B200,C200,D200,$C$1,G200+H200,1,F200,F200,SIMDRateRatios_hosp,SIMDrateratios,RateRatios!$B$3)*10))</f>
        <v>431.73585354699702</v>
      </c>
      <c r="AE200" s="92">
        <f t="shared" si="286"/>
        <v>9.4649897701515329E-3</v>
      </c>
      <c r="AF200" s="92">
        <f>IF('III Tool Overview'!$H$6="Western Isles Health Board",0,IF('III Tool Overview'!$H$6="Eilean Siar Local Authority",0,hosp_count(5,B200,C200,D200,$C$1,G200,1,F200,F200,SIMDRateRatios_hosp,SIMDrateratios,RateRatios!$B$3)*1000))</f>
        <v>182403.86721058533</v>
      </c>
      <c r="AG200" s="92">
        <f>IF('III Tool Overview'!$H$6="Western Isles Health Board",0,IF('III Tool Overview'!$H$6="Eilean Siar Local Authority",0,hosp_count(5,B200,C200,D200,$C$1,G200+H200,1,F200,F200,SIMDRateRatios_hosp,SIMDrateratios,RateRatios!$B$3)*1000))</f>
        <v>182399.87334959127</v>
      </c>
      <c r="AH200" s="92">
        <f t="shared" si="287"/>
        <v>3.9938609940581955</v>
      </c>
      <c r="AI200" s="92">
        <f>IF('III Tool Overview'!$H$6="Western Isles Health Board",0,IF('III Tool Overview'!$H$6="Eilean Siar Local Authority",0,hosp_count(10,B200,C200,D200,$C$1,G200,1,F200,F200,SIMDRateRatios_hosp,SIMDrateratios,RateRatios!$B$3)*10))</f>
        <v>4503.9960779108806</v>
      </c>
      <c r="AJ200" s="92">
        <f>IF('III Tool Overview'!$H$6="Western Isles Health Board",0,IF('III Tool Overview'!$H$6="Eilean Siar Local Authority",0,hosp_count(10,B200,C200,D200,$C$1,G200+H200,1,F200,F200,SIMDRateRatios_hosp,SIMDrateratios,RateRatios!$B$3)*10))</f>
        <v>4503.8977085779688</v>
      </c>
      <c r="AK200" s="92">
        <f t="shared" si="288"/>
        <v>9.8369332911715901E-2</v>
      </c>
      <c r="AL200" s="92">
        <f>IF('III Tool Overview'!$H$6="Western Isles Health Board",0,IF('III Tool Overview'!$H$6="Eilean Siar Local Authority",0,hosp_count(20,B200,C200,D200,$C$1,G200,1,F200,F200,SIMDRateRatios_hosp,SIMDrateratios,RateRatios!$B$3)*10))</f>
        <v>11524.462197539593</v>
      </c>
      <c r="AM200" s="92">
        <f>IF('III Tool Overview'!$H$6="Western Isles Health Board",0,IF('III Tool Overview'!$H$6="Eilean Siar Local Authority",0,hosp_count(20,B200,C200,D200,$C$1,G200+H200,1,F200,F200,SIMDRateRatios_hosp,SIMDrateratios,RateRatios!$B$3)*10))</f>
        <v>11524.212399665441</v>
      </c>
      <c r="AN200" s="92">
        <f t="shared" si="289"/>
        <v>0.2497978741521365</v>
      </c>
    </row>
    <row r="201" spans="1:63" x14ac:dyDescent="0.2">
      <c r="A201" s="83" t="s">
        <v>96</v>
      </c>
      <c r="B201" s="71">
        <v>27.5</v>
      </c>
      <c r="C201" s="71" t="s">
        <v>1</v>
      </c>
      <c r="D201" s="76">
        <v>4</v>
      </c>
      <c r="E201" s="84">
        <v>1</v>
      </c>
      <c r="F201" s="80">
        <f>HLOOKUP('III Tool Overview'!$H$6,LookUpData_Pop!$B$1:$AV$269,LookUpData_Pop!BB196,FALSE)/50</f>
        <v>575.52</v>
      </c>
      <c r="G201" s="59">
        <f>'III Tool Overview'!$H$9/110</f>
        <v>0</v>
      </c>
      <c r="H201" s="72">
        <f t="shared" si="281"/>
        <v>575.52</v>
      </c>
      <c r="I201" s="92">
        <f>IF('III Tool Overview'!$H$6="Western Isles Health Board",0,IF('III Tool Overview'!$H$6="Eilean Siar Local Authority",0,new_ci(2,B201,C201,D201,$C$1,G201,1,F201,E201*F201,SIMDrateratios,RateRatios!$B$3)*10))</f>
        <v>5.2709409898462036</v>
      </c>
      <c r="J201" s="92">
        <f>IF('III Tool Overview'!$H$6="Western Isles Health Board",0,IF('III Tool Overview'!$H$6="Eilean Siar Local Authority",0,new_ci(2,B201,C201,D201,$C$1,G201+H201,1,H201,H201,SIMDrateratios,RateRatios!$B$3)*10))</f>
        <v>5.2707923079845012</v>
      </c>
      <c r="K201" s="92">
        <f>IF('III Tool Overview'!$H$6="Western Isles Health Board",0,IF('III Tool Overview'!$H$6="Eilean Siar Local Authority",0,new_ci(5,B201,C201,D201,$C$1,G201,1,F201,F201,SIMDrateratios,RateRatios!$B$3)*1000))</f>
        <v>2302.7884285848054</v>
      </c>
      <c r="L201" s="72">
        <f>IF('III Tool Overview'!$H$6="Western Isles Health Board",0,IF('III Tool Overview'!$H$6="Eilean Siar Local Authority",0,new_ci(5,B201,C201,D201,$C$1,H201,1,F201,F201,SIMDrateratios,RateRatios!$B$3)*1000))</f>
        <v>2302.7235723120052</v>
      </c>
      <c r="M201" s="92">
        <f>IF('III Tool Overview'!$H$6="Western Isles Health Board",0,IF('III Tool Overview'!$H$6="Eilean Siar Local Authority",0,new_ci(10,B201,C201,D201,$C$1,G201,1,F201,F201,SIMDrateratios,RateRatios!$B$3)*10))</f>
        <v>60.317382081570813</v>
      </c>
      <c r="N201" s="92">
        <f>IF('III Tool Overview'!$H$6="Western Isles Health Board",0,IF('III Tool Overview'!$H$6="Eilean Siar Local Authority",0,new_ci(10,B201,C201,D201,$C$1,G201+H201,1,F201,F201,SIMDrateratios,RateRatios!$B$3)*10))</f>
        <v>60.315688829826556</v>
      </c>
      <c r="O201" s="92">
        <f>IF('III Tool Overview'!$H$6="Western Isles Health Board",0,IF('III Tool Overview'!$H$6="Eilean Siar Local Authority",0,new_ci(20,B201,C201,D201,$C$1,G201,1,F201,F201,SIMDrateratios,RateRatios!$B$3)*10))</f>
        <v>175.56691227741754</v>
      </c>
      <c r="P201" s="92">
        <f>IF('III Tool Overview'!$H$6="Western Isles Health Board",0,IF('III Tool Overview'!$H$6="Eilean Siar Local Authority",0,new_ci(20,B201,C201,D201,$C$1,G201+H201,1,F201,F201,SIMDrateratios,RateRatios!$B$3)*10))</f>
        <v>175.56203399525342</v>
      </c>
      <c r="Q201" s="92">
        <f>IF('III Tool Overview'!$H$6="Western Isles Health Board",0,IF('III Tool Overview'!$H$6="Eilean Siar Local Authority",0,new_yll(2,B201,C201,D201,$C$1,G201,1,F201,F201,SIMDrateratios,RateRatios!$B$3)*10))</f>
        <v>374.23681027908049</v>
      </c>
      <c r="R201" s="92">
        <f>IF('III Tool Overview'!$H$6="Western Isles Health Board",0,IF('III Tool Overview'!$H$6="Eilean Siar Local Authority",0,new_yll(2,B201,C201,D201,$C$1,G201+H201,1,F201,F201,SIMDrateratios,RateRatios!$B$3)*10))</f>
        <v>374.22625386689958</v>
      </c>
      <c r="S201" s="92">
        <f t="shared" si="282"/>
        <v>1.0556412180903862E-2</v>
      </c>
      <c r="T201" s="92">
        <f>IF('III Tool Overview'!$H$6="Western Isles Health Board",0,IF('III Tool Overview'!$H$6="Eilean Siar Local Authority",0,new_yll(5,B201,C201,D201,$C$1,G201,1,F201,F201,SIMDrateratios,RateRatios!$B$3)*1000))</f>
        <v>159878.7006886178</v>
      </c>
      <c r="U201" s="92">
        <f>IF('III Tool Overview'!$H$6="Western Isles Health Board",0,IF('III Tool Overview'!$H$6="Eilean Siar Local Authority",0,new_yll(5,B201,C201,D201,$C$1,G201+H201,1,F201,F201,SIMDrateratios,RateRatios!$B$3)*1000))</f>
        <v>159874.19774619333</v>
      </c>
      <c r="V201" s="92">
        <f t="shared" si="283"/>
        <v>4.5029424244712573</v>
      </c>
      <c r="W201" s="92">
        <f>IF('III Tool Overview'!$H$6="Western Isles Health Board",0,IF('III Tool Overview'!$H$6="Eilean Siar Local Authority",0,new_yll(10,B201,C201,D201,$C$1,G201,1,F201,F201,SIMDrateratios,RateRatios!$B$3)*10))</f>
        <v>4018.3515664544884</v>
      </c>
      <c r="X201" s="92">
        <f>IF('III Tool Overview'!$H$6="Western Isles Health Board",0,IF('III Tool Overview'!$H$6="Eilean Siar Local Authority",0,new_yll(10,B201,C201,D201,$C$1,G201+H201,1,F201,F201,SIMDrateratios,RateRatios!$B$3)*10))</f>
        <v>4018.2387486504958</v>
      </c>
      <c r="Y201" s="92">
        <f t="shared" si="284"/>
        <v>0.11281780399258423</v>
      </c>
      <c r="Z201" s="92">
        <f>IF('III Tool Overview'!$H$6="Western Isles Health Board",0,IF('III Tool Overview'!$H$6="Eilean Siar Local Authority",0,new_yll(20,B201,C201,D201,$C$1,G201,1,F201,F201,SIMDrateratios,RateRatios!$B$3)*10))</f>
        <v>10591.899388578277</v>
      </c>
      <c r="AA201" s="92">
        <f>IF('III Tool Overview'!$H$6="Western Isles Health Board",0,IF('III Tool Overview'!$H$6="Eilean Siar Local Authority",0,new_yll(20,B201,C201,D201,$C$1,G201+H201,1,F201,F201,SIMDrateratios,RateRatios!$B$3)*10))</f>
        <v>10591.604850284828</v>
      </c>
      <c r="AB201" s="92">
        <f t="shared" si="285"/>
        <v>0.29453829344856786</v>
      </c>
      <c r="AC201" s="92">
        <f>IF('III Tool Overview'!$H$6="Western Isles Health Board",0,IF('III Tool Overview'!$H$6="Eilean Siar Local Authority",0,hosp_count(2,B201,C201,D201,$C$1,G201,1,F201,F201,SIMDRateRatios_hosp,SIMDrateratios,RateRatios!$B$3)*10))</f>
        <v>502.23539614986464</v>
      </c>
      <c r="AD201" s="92">
        <f>IF('III Tool Overview'!$H$6="Western Isles Health Board",0,IF('III Tool Overview'!$H$6="Eilean Siar Local Authority",0,hosp_count(2,B201,C201,D201,$C$1,G201+H201,1,F201,F201,SIMDRateRatios_hosp,SIMDrateratios,RateRatios!$B$3)*10))</f>
        <v>502.2243773723842</v>
      </c>
      <c r="AE201" s="92">
        <f t="shared" si="286"/>
        <v>1.1018777480444442E-2</v>
      </c>
      <c r="AF201" s="92">
        <f>IF('III Tool Overview'!$H$6="Western Isles Health Board",0,IF('III Tool Overview'!$H$6="Eilean Siar Local Authority",0,hosp_count(5,B201,C201,D201,$C$1,G201,1,F201,F201,SIMDRateRatios_hosp,SIMDrateratios,RateRatios!$B$3)*1000))</f>
        <v>212074.3758338216</v>
      </c>
      <c r="AG201" s="92">
        <f>IF('III Tool Overview'!$H$6="Western Isles Health Board",0,IF('III Tool Overview'!$H$6="Eilean Siar Local Authority",0,hosp_count(5,B201,C201,D201,$C$1,G201+H201,1,F201,F201,SIMDRateRatios_hosp,SIMDrateratios,RateRatios!$B$3)*1000))</f>
        <v>212069.73185385994</v>
      </c>
      <c r="AH201" s="92">
        <f t="shared" si="287"/>
        <v>4.6439799616637174</v>
      </c>
      <c r="AI201" s="92">
        <f>IF('III Tool Overview'!$H$6="Western Isles Health Board",0,IF('III Tool Overview'!$H$6="Eilean Siar Local Authority",0,hosp_count(10,B201,C201,D201,$C$1,G201,1,F201,F201,SIMDRateRatios_hosp,SIMDrateratios,RateRatios!$B$3)*10))</f>
        <v>5231.0569859999678</v>
      </c>
      <c r="AJ201" s="92">
        <f>IF('III Tool Overview'!$H$6="Western Isles Health Board",0,IF('III Tool Overview'!$H$6="Eilean Siar Local Authority",0,hosp_count(10,B201,C201,D201,$C$1,G201+H201,1,F201,F201,SIMDRateRatios_hosp,SIMDrateratios,RateRatios!$B$3)*10))</f>
        <v>5230.9428831040004</v>
      </c>
      <c r="AK201" s="92">
        <f t="shared" si="288"/>
        <v>0.11410289596733492</v>
      </c>
      <c r="AL201" s="92">
        <f>IF('III Tool Overview'!$H$6="Western Isles Health Board",0,IF('III Tool Overview'!$H$6="Eilean Siar Local Authority",0,hosp_count(20,B201,C201,D201,$C$1,G201,1,F201,F201,SIMDRateRatios_hosp,SIMDrateratios,RateRatios!$B$3)*10))</f>
        <v>13342.318627721588</v>
      </c>
      <c r="AM201" s="92">
        <f>IF('III Tool Overview'!$H$6="Western Isles Health Board",0,IF('III Tool Overview'!$H$6="Eilean Siar Local Authority",0,hosp_count(20,B201,C201,D201,$C$1,G201+H201,1,F201,F201,SIMDRateRatios_hosp,SIMDrateratios,RateRatios!$B$3)*10))</f>
        <v>13342.030990322912</v>
      </c>
      <c r="AN201" s="92">
        <f t="shared" si="289"/>
        <v>0.28763739867645199</v>
      </c>
    </row>
    <row r="202" spans="1:63" x14ac:dyDescent="0.2">
      <c r="A202" s="83" t="s">
        <v>97</v>
      </c>
      <c r="B202" s="71">
        <v>32.5</v>
      </c>
      <c r="C202" s="71" t="s">
        <v>1</v>
      </c>
      <c r="D202" s="76">
        <v>4</v>
      </c>
      <c r="E202" s="84">
        <v>1</v>
      </c>
      <c r="F202" s="80">
        <f>HLOOKUP('III Tool Overview'!$H$6,LookUpData_Pop!$B$1:$AV$269,LookUpData_Pop!BB197,FALSE)/50</f>
        <v>452.1</v>
      </c>
      <c r="G202" s="59">
        <f>'III Tool Overview'!$H$9/110</f>
        <v>0</v>
      </c>
      <c r="H202" s="72">
        <f t="shared" si="281"/>
        <v>452.1</v>
      </c>
      <c r="I202" s="92">
        <f>IF('III Tool Overview'!$H$6="Western Isles Health Board",0,IF('III Tool Overview'!$H$6="Eilean Siar Local Authority",0,new_ci(2,B202,C202,D202,$C$1,G202,1,F202,E202*F202,SIMDrateratios,RateRatios!$B$3)*10))</f>
        <v>5.5305478792303155</v>
      </c>
      <c r="J202" s="92">
        <f>IF('III Tool Overview'!$H$6="Western Isles Health Board",0,IF('III Tool Overview'!$H$6="Eilean Siar Local Authority",0,new_ci(2,B202,C202,D202,$C$1,G202+H202,1,H202,H202,SIMDrateratios,RateRatios!$B$3)*10))</f>
        <v>5.5303920628841254</v>
      </c>
      <c r="K202" s="92">
        <f>IF('III Tool Overview'!$H$6="Western Isles Health Board",0,IF('III Tool Overview'!$H$6="Eilean Siar Local Authority",0,new_ci(5,B202,C202,D202,$C$1,G202,1,F202,F202,SIMDrateratios,RateRatios!$B$3)*1000))</f>
        <v>2414.952863505539</v>
      </c>
      <c r="L202" s="72">
        <f>IF('III Tool Overview'!$H$6="Western Isles Health Board",0,IF('III Tool Overview'!$H$6="Eilean Siar Local Authority",0,new_ci(5,B202,C202,D202,$C$1,H202,1,F202,F202,SIMDrateratios,RateRatios!$B$3)*1000))</f>
        <v>2414.8849656871253</v>
      </c>
      <c r="M202" s="92">
        <f>IF('III Tool Overview'!$H$6="Western Isles Health Board",0,IF('III Tool Overview'!$H$6="Eilean Siar Local Authority",0,new_ci(10,B202,C202,D202,$C$1,G202,1,F202,F202,SIMDrateratios,RateRatios!$B$3)*10))</f>
        <v>63.186225307676921</v>
      </c>
      <c r="N202" s="92">
        <f>IF('III Tool Overview'!$H$6="Western Isles Health Board",0,IF('III Tool Overview'!$H$6="Eilean Siar Local Authority",0,new_ci(10,B202,C202,D202,$C$1,G202+H202,1,F202,F202,SIMDrateratios,RateRatios!$B$3)*10))</f>
        <v>63.184456529793437</v>
      </c>
      <c r="O202" s="92">
        <f>IF('III Tool Overview'!$H$6="Western Isles Health Board",0,IF('III Tool Overview'!$H$6="Eilean Siar Local Authority",0,new_ci(20,B202,C202,D202,$C$1,G202,1,F202,F202,SIMDrateratios,RateRatios!$B$3)*10))</f>
        <v>183.29196028226593</v>
      </c>
      <c r="P202" s="92">
        <f>IF('III Tool Overview'!$H$6="Western Isles Health Board",0,IF('III Tool Overview'!$H$6="Eilean Siar Local Authority",0,new_ci(20,B202,C202,D202,$C$1,G202+H202,1,F202,F202,SIMDrateratios,RateRatios!$B$3)*10))</f>
        <v>183.28689928319369</v>
      </c>
      <c r="Q202" s="92">
        <f>IF('III Tool Overview'!$H$6="Western Isles Health Board",0,IF('III Tool Overview'!$H$6="Eilean Siar Local Authority",0,new_yll(2,B202,C202,D202,$C$1,G202,1,F202,F202,SIMDrateratios,RateRatios!$B$3)*10))</f>
        <v>370.54670790843113</v>
      </c>
      <c r="R202" s="92">
        <f>IF('III Tool Overview'!$H$6="Western Isles Health Board",0,IF('III Tool Overview'!$H$6="Eilean Siar Local Authority",0,new_yll(2,B202,C202,D202,$C$1,G202+H202,1,F202,F202,SIMDrateratios,RateRatios!$B$3)*10))</f>
        <v>370.53626821323638</v>
      </c>
      <c r="S202" s="92">
        <f t="shared" si="282"/>
        <v>1.0439695194747856E-2</v>
      </c>
      <c r="T202" s="92">
        <f>IF('III Tool Overview'!$H$6="Western Isles Health Board",0,IF('III Tool Overview'!$H$6="Eilean Siar Local Authority",0,new_yll(5,B202,C202,D202,$C$1,G202,1,F202,F202,SIMDrateratios,RateRatios!$B$3)*1000))</f>
        <v>158007.29010771945</v>
      </c>
      <c r="U202" s="92">
        <f>IF('III Tool Overview'!$H$6="Western Isles Health Board",0,IF('III Tool Overview'!$H$6="Eilean Siar Local Authority",0,new_yll(5,B202,C202,D202,$C$1,G202+H202,1,F202,F202,SIMDrateratios,RateRatios!$B$3)*1000))</f>
        <v>158002.84752623847</v>
      </c>
      <c r="V202" s="92">
        <f t="shared" si="283"/>
        <v>4.4425814809801523</v>
      </c>
      <c r="W202" s="92">
        <f>IF('III Tool Overview'!$H$6="Western Isles Health Board",0,IF('III Tool Overview'!$H$6="Eilean Siar Local Authority",0,new_yll(10,B202,C202,D202,$C$1,G202,1,F202,F202,SIMDrateratios,RateRatios!$B$3)*10))</f>
        <v>3956.8934597992902</v>
      </c>
      <c r="X202" s="92">
        <f>IF('III Tool Overview'!$H$6="Western Isles Health Board",0,IF('III Tool Overview'!$H$6="Eilean Siar Local Authority",0,new_yll(10,B202,C202,D202,$C$1,G202+H202,1,F202,F202,SIMDrateratios,RateRatios!$B$3)*10))</f>
        <v>3956.7826757139551</v>
      </c>
      <c r="Y202" s="92">
        <f t="shared" si="284"/>
        <v>0.11078408533512629</v>
      </c>
      <c r="Z202" s="92">
        <f>IF('III Tool Overview'!$H$6="Western Isles Health Board",0,IF('III Tool Overview'!$H$6="Eilean Siar Local Authority",0,new_yll(20,B202,C202,D202,$C$1,G202,1,F202,F202,SIMDrateratios,RateRatios!$B$3)*10))</f>
        <v>10327.677103172136</v>
      </c>
      <c r="AA202" s="92">
        <f>IF('III Tool Overview'!$H$6="Western Isles Health Board",0,IF('III Tool Overview'!$H$6="Eilean Siar Local Authority",0,new_yll(20,B202,C202,D202,$C$1,G202+H202,1,F202,F202,SIMDrateratios,RateRatios!$B$3)*10))</f>
        <v>10327.391613939781</v>
      </c>
      <c r="AB202" s="92">
        <f t="shared" si="285"/>
        <v>0.28548923235575785</v>
      </c>
      <c r="AC202" s="92">
        <f>IF('III Tool Overview'!$H$6="Western Isles Health Board",0,IF('III Tool Overview'!$H$6="Eilean Siar Local Authority",0,hosp_count(2,B202,C202,D202,$C$1,G202,1,F202,F202,SIMDRateRatios_hosp,SIMDrateratios,RateRatios!$B$3)*10))</f>
        <v>453.6230846787912</v>
      </c>
      <c r="AD202" s="92">
        <f>IF('III Tool Overview'!$H$6="Western Isles Health Board",0,IF('III Tool Overview'!$H$6="Eilean Siar Local Authority",0,hosp_count(2,B202,C202,D202,$C$1,G202+H202,1,F202,F202,SIMDRateRatios_hosp,SIMDrateratios,RateRatios!$B$3)*10))</f>
        <v>453.61314292261483</v>
      </c>
      <c r="AE202" s="92">
        <f t="shared" si="286"/>
        <v>9.9417561763743834E-3</v>
      </c>
      <c r="AF202" s="92">
        <f>IF('III Tool Overview'!$H$6="Western Isles Health Board",0,IF('III Tool Overview'!$H$6="Eilean Siar Local Authority",0,hosp_count(5,B202,C202,D202,$C$1,G202,1,F202,F202,SIMDRateRatios_hosp,SIMDrateratios,RateRatios!$B$3)*1000))</f>
        <v>191452.52282053544</v>
      </c>
      <c r="AG202" s="92">
        <f>IF('III Tool Overview'!$H$6="Western Isles Health Board",0,IF('III Tool Overview'!$H$6="Eilean Siar Local Authority",0,hosp_count(5,B202,C202,D202,$C$1,G202+H202,1,F202,F202,SIMDRateRatios_hosp,SIMDrateratios,RateRatios!$B$3)*1000))</f>
        <v>191448.3375042761</v>
      </c>
      <c r="AH202" s="92">
        <f t="shared" si="287"/>
        <v>4.1853162593324669</v>
      </c>
      <c r="AI202" s="92">
        <f>IF('III Tool Overview'!$H$6="Western Isles Health Board",0,IF('III Tool Overview'!$H$6="Eilean Siar Local Authority",0,hosp_count(10,B202,C202,D202,$C$1,G202,1,F202,F202,SIMDRateRatios_hosp,SIMDrateratios,RateRatios!$B$3)*10))</f>
        <v>4717.6054702696592</v>
      </c>
      <c r="AJ202" s="92">
        <f>IF('III Tool Overview'!$H$6="Western Isles Health Board",0,IF('III Tool Overview'!$H$6="Eilean Siar Local Authority",0,hosp_count(10,B202,C202,D202,$C$1,G202+H202,1,F202,F202,SIMDRateRatios_hosp,SIMDrateratios,RateRatios!$B$3)*10))</f>
        <v>4717.5028759052193</v>
      </c>
      <c r="AK202" s="92">
        <f t="shared" si="288"/>
        <v>0.10259436443993764</v>
      </c>
      <c r="AL202" s="92">
        <f>IF('III Tool Overview'!$H$6="Western Isles Health Board",0,IF('III Tool Overview'!$H$6="Eilean Siar Local Authority",0,hosp_count(20,B202,C202,D202,$C$1,G202,1,F202,F202,SIMDRateRatios_hosp,SIMDrateratios,RateRatios!$B$3)*10))</f>
        <v>11996.387994306067</v>
      </c>
      <c r="AM202" s="92">
        <f>IF('III Tool Overview'!$H$6="Western Isles Health Board",0,IF('III Tool Overview'!$H$6="Eilean Siar Local Authority",0,hosp_count(20,B202,C202,D202,$C$1,G202+H202,1,F202,F202,SIMDRateRatios_hosp,SIMDrateratios,RateRatios!$B$3)*10))</f>
        <v>11996.131168475225</v>
      </c>
      <c r="AN202" s="92">
        <f t="shared" si="289"/>
        <v>0.25682583084198995</v>
      </c>
    </row>
    <row r="203" spans="1:63" x14ac:dyDescent="0.2">
      <c r="A203" s="83" t="s">
        <v>98</v>
      </c>
      <c r="B203" s="71">
        <v>37.5</v>
      </c>
      <c r="C203" s="71" t="s">
        <v>1</v>
      </c>
      <c r="D203" s="76">
        <v>4</v>
      </c>
      <c r="E203" s="84">
        <v>1</v>
      </c>
      <c r="F203" s="80">
        <f>HLOOKUP('III Tool Overview'!$H$6,LookUpData_Pop!$B$1:$AV$269,LookUpData_Pop!BB198,FALSE)/50</f>
        <v>494.88</v>
      </c>
      <c r="G203" s="59">
        <f>'III Tool Overview'!$H$9/110</f>
        <v>0</v>
      </c>
      <c r="H203" s="72">
        <f t="shared" si="281"/>
        <v>494.88</v>
      </c>
      <c r="I203" s="92">
        <f>IF('III Tool Overview'!$H$6="Western Isles Health Board",0,IF('III Tool Overview'!$H$6="Eilean Siar Local Authority",0,new_ci(2,B203,C203,D203,$C$1,G203,1,F203,E203*F203,SIMDrateratios,RateRatios!$B$3)*10))</f>
        <v>9.3443282880793213</v>
      </c>
      <c r="J203" s="92">
        <f>IF('III Tool Overview'!$H$6="Western Isles Health Board",0,IF('III Tool Overview'!$H$6="Eilean Siar Local Authority",0,new_ci(2,B203,C203,D203,$C$1,G203+H203,1,H203,H203,SIMDrateratios,RateRatios!$B$3)*10))</f>
        <v>9.3440649887964451</v>
      </c>
      <c r="K203" s="92">
        <f>IF('III Tool Overview'!$H$6="Western Isles Health Board",0,IF('III Tool Overview'!$H$6="Eilean Siar Local Authority",0,new_ci(5,B203,C203,D203,$C$1,G203,1,F203,F203,SIMDrateratios,RateRatios!$B$3)*1000))</f>
        <v>4075.6899579332089</v>
      </c>
      <c r="L203" s="72">
        <f>IF('III Tool Overview'!$H$6="Western Isles Health Board",0,IF('III Tool Overview'!$H$6="Eilean Siar Local Authority",0,new_ci(5,B203,C203,D203,$C$1,H203,1,F203,F203,SIMDrateratios,RateRatios!$B$3)*1000))</f>
        <v>4075.5754814624156</v>
      </c>
      <c r="M203" s="92">
        <f>IF('III Tool Overview'!$H$6="Western Isles Health Board",0,IF('III Tool Overview'!$H$6="Eilean Siar Local Authority",0,new_ci(10,B203,C203,D203,$C$1,G203,1,F203,F203,SIMDrateratios,RateRatios!$B$3)*10))</f>
        <v>106.38713695369611</v>
      </c>
      <c r="N203" s="92">
        <f>IF('III Tool Overview'!$H$6="Western Isles Health Board",0,IF('III Tool Overview'!$H$6="Eilean Siar Local Authority",0,new_ci(10,B203,C203,D203,$C$1,G203+H203,1,F203,F203,SIMDrateratios,RateRatios!$B$3)*10))</f>
        <v>106.38416888662086</v>
      </c>
      <c r="O203" s="92">
        <f>IF('III Tool Overview'!$H$6="Western Isles Health Board",0,IF('III Tool Overview'!$H$6="Eilean Siar Local Authority",0,new_ci(20,B203,C203,D203,$C$1,G203,1,F203,F203,SIMDrateratios,RateRatios!$B$3)*10))</f>
        <v>306.35251994808789</v>
      </c>
      <c r="P203" s="92">
        <f>IF('III Tool Overview'!$H$6="Western Isles Health Board",0,IF('III Tool Overview'!$H$6="Eilean Siar Local Authority",0,new_ci(20,B203,C203,D203,$C$1,G203+H203,1,F203,F203,SIMDrateratios,RateRatios!$B$3)*10))</f>
        <v>306.34415268258033</v>
      </c>
      <c r="Q203" s="92">
        <f>IF('III Tool Overview'!$H$6="Western Isles Health Board",0,IF('III Tool Overview'!$H$6="Eilean Siar Local Authority",0,new_yll(2,B203,C203,D203,$C$1,G203,1,F203,F203,SIMDrateratios,RateRatios!$B$3)*10))</f>
        <v>570.0040255728386</v>
      </c>
      <c r="R203" s="92">
        <f>IF('III Tool Overview'!$H$6="Western Isles Health Board",0,IF('III Tool Overview'!$H$6="Eilean Siar Local Authority",0,new_yll(2,B203,C203,D203,$C$1,G203+H203,1,F203,F203,SIMDrateratios,RateRatios!$B$3)*10))</f>
        <v>569.98796431658309</v>
      </c>
      <c r="S203" s="92">
        <f t="shared" si="282"/>
        <v>1.606125625551158E-2</v>
      </c>
      <c r="T203" s="92">
        <f>IF('III Tool Overview'!$H$6="Western Isles Health Board",0,IF('III Tool Overview'!$H$6="Eilean Siar Local Authority",0,new_yll(5,B203,C203,D203,$C$1,G203,1,F203,F203,SIMDrateratios,RateRatios!$B$3)*1000))</f>
        <v>242216.76658322348</v>
      </c>
      <c r="U203" s="92">
        <f>IF('III Tool Overview'!$H$6="Western Isles Health Board",0,IF('III Tool Overview'!$H$6="Eilean Siar Local Authority",0,new_yll(5,B203,C203,D203,$C$1,G203+H203,1,F203,F203,SIMDrateratios,RateRatios!$B$3)*1000))</f>
        <v>242209.9629919185</v>
      </c>
      <c r="V203" s="92">
        <f t="shared" si="283"/>
        <v>6.8035913049825467</v>
      </c>
      <c r="W203" s="92">
        <f>IF('III Tool Overview'!$H$6="Western Isles Health Board",0,IF('III Tool Overview'!$H$6="Eilean Siar Local Authority",0,new_yll(10,B203,C203,D203,$C$1,G203,1,F203,F203,SIMDrateratios,RateRatios!$B$3)*10))</f>
        <v>6024.5272235922112</v>
      </c>
      <c r="X203" s="92">
        <f>IF('III Tool Overview'!$H$6="Western Isles Health Board",0,IF('III Tool Overview'!$H$6="Eilean Siar Local Authority",0,new_yll(10,B203,C203,D203,$C$1,G203+H203,1,F203,F203,SIMDrateratios,RateRatios!$B$3)*10))</f>
        <v>6024.3590990139737</v>
      </c>
      <c r="Y203" s="92">
        <f t="shared" si="284"/>
        <v>0.16812457823743898</v>
      </c>
      <c r="Z203" s="92">
        <f>IF('III Tool Overview'!$H$6="Western Isles Health Board",0,IF('III Tool Overview'!$H$6="Eilean Siar Local Authority",0,new_yll(20,B203,C203,D203,$C$1,G203,1,F203,F203,SIMDrateratios,RateRatios!$B$3)*10))</f>
        <v>15433.948333071534</v>
      </c>
      <c r="AA203" s="92">
        <f>IF('III Tool Overview'!$H$6="Western Isles Health Board",0,IF('III Tool Overview'!$H$6="Eilean Siar Local Authority",0,new_yll(20,B203,C203,D203,$C$1,G203+H203,1,F203,F203,SIMDrateratios,RateRatios!$B$3)*10))</f>
        <v>15433.525953779867</v>
      </c>
      <c r="AB203" s="92">
        <f t="shared" si="285"/>
        <v>0.42237929166731192</v>
      </c>
      <c r="AC203" s="92">
        <f>IF('III Tool Overview'!$H$6="Western Isles Health Board",0,IF('III Tool Overview'!$H$6="Eilean Siar Local Authority",0,hosp_count(2,B203,C203,D203,$C$1,G203,1,F203,F203,SIMDRateRatios_hosp,SIMDrateratios,RateRatios!$B$3)*10))</f>
        <v>612.18284954121702</v>
      </c>
      <c r="AD203" s="92">
        <f>IF('III Tool Overview'!$H$6="Western Isles Health Board",0,IF('III Tool Overview'!$H$6="Eilean Siar Local Authority",0,hosp_count(2,B203,C203,D203,$C$1,G203+H203,1,F203,F203,SIMDRateRatios_hosp,SIMDrateratios,RateRatios!$B$3)*10))</f>
        <v>612.16942651348847</v>
      </c>
      <c r="AE203" s="92">
        <f t="shared" si="286"/>
        <v>1.3423027728549641E-2</v>
      </c>
      <c r="AF203" s="92">
        <f>IF('III Tool Overview'!$H$6="Western Isles Health Board",0,IF('III Tool Overview'!$H$6="Eilean Siar Local Authority",0,hosp_count(5,B203,C203,D203,$C$1,G203,1,F203,F203,SIMDRateRatios_hosp,SIMDrateratios,RateRatios!$B$3)*1000))</f>
        <v>258096.57829879416</v>
      </c>
      <c r="AG203" s="92">
        <f>IF('III Tool Overview'!$H$6="Western Isles Health Board",0,IF('III Tool Overview'!$H$6="Eilean Siar Local Authority",0,hosp_count(5,B203,C203,D203,$C$1,G203+H203,1,F203,F203,SIMDRateRatios_hosp,SIMDrateratios,RateRatios!$B$3)*1000))</f>
        <v>258090.94125048612</v>
      </c>
      <c r="AH203" s="92">
        <f t="shared" si="287"/>
        <v>5.6370483080390841</v>
      </c>
      <c r="AI203" s="92">
        <f>IF('III Tool Overview'!$H$6="Western Isles Health Board",0,IF('III Tool Overview'!$H$6="Eilean Siar Local Authority",0,hosp_count(10,B203,C203,D203,$C$1,G203,1,F203,F203,SIMDRateRatios_hosp,SIMDrateratios,RateRatios!$B$3)*10))</f>
        <v>6345.8588376477483</v>
      </c>
      <c r="AJ203" s="92">
        <f>IF('III Tool Overview'!$H$6="Western Isles Health Board",0,IF('III Tool Overview'!$H$6="Eilean Siar Local Authority",0,hosp_count(10,B203,C203,D203,$C$1,G203+H203,1,F203,F203,SIMDRateRatios_hosp,SIMDrateratios,RateRatios!$B$3)*10))</f>
        <v>6345.7213515887488</v>
      </c>
      <c r="AK203" s="92">
        <f t="shared" si="288"/>
        <v>0.13748605899945687</v>
      </c>
      <c r="AL203" s="92">
        <f>IF('III Tool Overview'!$H$6="Western Isles Health Board",0,IF('III Tool Overview'!$H$6="Eilean Siar Local Authority",0,hosp_count(20,B203,C203,D203,$C$1,G203,1,F203,F203,SIMDRateRatios_hosp,SIMDrateratios,RateRatios!$B$3)*10))</f>
        <v>16032.070403794942</v>
      </c>
      <c r="AM203" s="92">
        <f>IF('III Tool Overview'!$H$6="Western Isles Health Board",0,IF('III Tool Overview'!$H$6="Eilean Siar Local Authority",0,hosp_count(20,B203,C203,D203,$C$1,G203+H203,1,F203,F203,SIMDRateRatios_hosp,SIMDrateratios,RateRatios!$B$3)*10))</f>
        <v>16031.731399960885</v>
      </c>
      <c r="AN203" s="92">
        <f t="shared" si="289"/>
        <v>0.33900383405671164</v>
      </c>
    </row>
    <row r="204" spans="1:63" x14ac:dyDescent="0.2">
      <c r="A204" s="83" t="s">
        <v>99</v>
      </c>
      <c r="B204" s="71">
        <v>42.5</v>
      </c>
      <c r="C204" s="71" t="s">
        <v>1</v>
      </c>
      <c r="D204" s="76">
        <v>4</v>
      </c>
      <c r="E204" s="84">
        <v>1</v>
      </c>
      <c r="F204" s="80">
        <f>HLOOKUP('III Tool Overview'!$H$6,LookUpData_Pop!$B$1:$AV$269,LookUpData_Pop!BB199,FALSE)/50</f>
        <v>572.1</v>
      </c>
      <c r="G204" s="59">
        <f>'III Tool Overview'!$H$9/110</f>
        <v>0</v>
      </c>
      <c r="H204" s="72">
        <f t="shared" si="281"/>
        <v>572.1</v>
      </c>
      <c r="I204" s="92">
        <f>IF('III Tool Overview'!$H$6="Western Isles Health Board",0,IF('III Tool Overview'!$H$6="Eilean Siar Local Authority",0,new_ci(2,B204,C204,D204,$C$1,G204,1,F204,E204*F204,SIMDrateratios,RateRatios!$B$3)*10))</f>
        <v>14.426303551342659</v>
      </c>
      <c r="J204" s="92">
        <f>IF('III Tool Overview'!$H$6="Western Isles Health Board",0,IF('III Tool Overview'!$H$6="Eilean Siar Local Authority",0,new_ci(2,B204,C204,D204,$C$1,G204+H204,1,H204,H204,SIMDrateratios,RateRatios!$B$3)*10))</f>
        <v>14.425897353568438</v>
      </c>
      <c r="K204" s="92">
        <f>IF('III Tool Overview'!$H$6="Western Isles Health Board",0,IF('III Tool Overview'!$H$6="Eilean Siar Local Authority",0,new_ci(5,B204,C204,D204,$C$1,G204,1,F204,F204,SIMDrateratios,RateRatios!$B$3)*1000))</f>
        <v>6285.5559997990013</v>
      </c>
      <c r="L204" s="72">
        <f>IF('III Tool Overview'!$H$6="Western Isles Health Board",0,IF('III Tool Overview'!$H$6="Eilean Siar Local Authority",0,new_ci(5,B204,C204,D204,$C$1,H204,1,F204,F204,SIMDrateratios,RateRatios!$B$3)*1000))</f>
        <v>6285.379772399805</v>
      </c>
      <c r="M204" s="92">
        <f>IF('III Tool Overview'!$H$6="Western Isles Health Board",0,IF('III Tool Overview'!$H$6="Eilean Siar Local Authority",0,new_ci(10,B204,C204,D204,$C$1,G204,1,F204,F204,SIMDrateratios,RateRatios!$B$3)*10))</f>
        <v>163.70257049070179</v>
      </c>
      <c r="N204" s="92">
        <f>IF('III Tool Overview'!$H$6="Western Isles Health Board",0,IF('III Tool Overview'!$H$6="Eilean Siar Local Authority",0,new_ci(10,B204,C204,D204,$C$1,G204+H204,1,F204,F204,SIMDrateratios,RateRatios!$B$3)*10))</f>
        <v>163.698022002176</v>
      </c>
      <c r="O204" s="92">
        <f>IF('III Tool Overview'!$H$6="Western Isles Health Board",0,IF('III Tool Overview'!$H$6="Eilean Siar Local Authority",0,new_ci(20,B204,C204,D204,$C$1,G204,1,F204,F204,SIMDrateratios,RateRatios!$B$3)*10))</f>
        <v>468.12643320629036</v>
      </c>
      <c r="P204" s="92">
        <f>IF('III Tool Overview'!$H$6="Western Isles Health Board",0,IF('III Tool Overview'!$H$6="Eilean Siar Local Authority",0,new_ci(20,B204,C204,D204,$C$1,G204+H204,1,F204,F204,SIMDrateratios,RateRatios!$B$3)*10))</f>
        <v>468.11379093368294</v>
      </c>
      <c r="Q204" s="92">
        <f>IF('III Tool Overview'!$H$6="Western Isles Health Board",0,IF('III Tool Overview'!$H$6="Eilean Siar Local Authority",0,new_yll(2,B204,C204,D204,$C$1,G204,1,F204,F204,SIMDrateratios,RateRatios!$B$3)*10))</f>
        <v>822.29930242653154</v>
      </c>
      <c r="R204" s="92">
        <f>IF('III Tool Overview'!$H$6="Western Isles Health Board",0,IF('III Tool Overview'!$H$6="Eilean Siar Local Authority",0,new_yll(2,B204,C204,D204,$C$1,G204+H204,1,F204,F204,SIMDrateratios,RateRatios!$B$3)*10))</f>
        <v>822.27614915340098</v>
      </c>
      <c r="S204" s="92">
        <f t="shared" si="282"/>
        <v>2.3153273130560592E-2</v>
      </c>
      <c r="T204" s="92">
        <f>IF('III Tool Overview'!$H$6="Western Isles Health Board",0,IF('III Tool Overview'!$H$6="Eilean Siar Local Authority",0,new_yll(5,B204,C204,D204,$C$1,G204,1,F204,F204,SIMDrateratios,RateRatios!$B$3)*1000))</f>
        <v>348411.51956939319</v>
      </c>
      <c r="U204" s="92">
        <f>IF('III Tool Overview'!$H$6="Western Isles Health Board",0,IF('III Tool Overview'!$H$6="Eilean Siar Local Authority",0,new_yll(5,B204,C204,D204,$C$1,G204+H204,1,F204,F204,SIMDrateratios,RateRatios!$B$3)*1000))</f>
        <v>348401.75058585178</v>
      </c>
      <c r="V204" s="92">
        <f t="shared" si="283"/>
        <v>9.7689835414057598</v>
      </c>
      <c r="W204" s="92">
        <f>IF('III Tool Overview'!$H$6="Western Isles Health Board",0,IF('III Tool Overview'!$H$6="Eilean Siar Local Authority",0,new_yll(10,B204,C204,D204,$C$1,G204,1,F204,F204,SIMDrateratios,RateRatios!$B$3)*10))</f>
        <v>8616.2720725159052</v>
      </c>
      <c r="X204" s="92">
        <f>IF('III Tool Overview'!$H$6="Western Isles Health Board",0,IF('III Tool Overview'!$H$6="Eilean Siar Local Authority",0,new_yll(10,B204,C204,D204,$C$1,G204+H204,1,F204,F204,SIMDrateratios,RateRatios!$B$3)*10))</f>
        <v>8616.032570382311</v>
      </c>
      <c r="Y204" s="92">
        <f t="shared" si="284"/>
        <v>0.23950213359421468</v>
      </c>
      <c r="Z204" s="92">
        <f>IF('III Tool Overview'!$H$6="Western Isles Health Board",0,IF('III Tool Overview'!$H$6="Eilean Siar Local Authority",0,new_yll(20,B204,C204,D204,$C$1,G204,1,F204,F204,SIMDrateratios,RateRatios!$B$3)*10))</f>
        <v>21726.836948576849</v>
      </c>
      <c r="AA204" s="92">
        <f>IF('III Tool Overview'!$H$6="Western Isles Health Board",0,IF('III Tool Overview'!$H$6="Eilean Siar Local Authority",0,new_yll(20,B204,C204,D204,$C$1,G204+H204,1,F204,F204,SIMDrateratios,RateRatios!$B$3)*10))</f>
        <v>21726.248478342965</v>
      </c>
      <c r="AB204" s="92">
        <f t="shared" si="285"/>
        <v>0.58847023388443631</v>
      </c>
      <c r="AC204" s="92">
        <f>IF('III Tool Overview'!$H$6="Western Isles Health Board",0,IF('III Tool Overview'!$H$6="Eilean Siar Local Authority",0,hosp_count(2,B204,C204,D204,$C$1,G204,1,F204,F204,SIMDRateRatios_hosp,SIMDrateratios,RateRatios!$B$3)*10))</f>
        <v>813.70493004427988</v>
      </c>
      <c r="AD204" s="92">
        <f>IF('III Tool Overview'!$H$6="Western Isles Health Board",0,IF('III Tool Overview'!$H$6="Eilean Siar Local Authority",0,hosp_count(2,B204,C204,D204,$C$1,G204+H204,1,F204,F204,SIMDRateRatios_hosp,SIMDrateratios,RateRatios!$B$3)*10))</f>
        <v>813.68709578563437</v>
      </c>
      <c r="AE204" s="92">
        <f t="shared" si="286"/>
        <v>1.7834258645507362E-2</v>
      </c>
      <c r="AF204" s="92">
        <f>IF('III Tool Overview'!$H$6="Western Isles Health Board",0,IF('III Tool Overview'!$H$6="Eilean Siar Local Authority",0,hosp_count(5,B204,C204,D204,$C$1,G204,1,F204,F204,SIMDRateRatios_hosp,SIMDrateratios,RateRatios!$B$3)*1000))</f>
        <v>342708.70611097151</v>
      </c>
      <c r="AG204" s="92">
        <f>IF('III Tool Overview'!$H$6="Western Isles Health Board",0,IF('III Tool Overview'!$H$6="Eilean Siar Local Authority",0,hosp_count(5,B204,C204,D204,$C$1,G204+H204,1,F204,F204,SIMDRateRatios_hosp,SIMDrateratios,RateRatios!$B$3)*1000))</f>
        <v>342701.23401843745</v>
      </c>
      <c r="AH204" s="92">
        <f t="shared" si="287"/>
        <v>7.4720925340661779</v>
      </c>
      <c r="AI204" s="92">
        <f>IF('III Tool Overview'!$H$6="Western Isles Health Board",0,IF('III Tool Overview'!$H$6="Eilean Siar Local Authority",0,hosp_count(10,B204,C204,D204,$C$1,G204,1,F204,F204,SIMDRateRatios_hosp,SIMDrateratios,RateRatios!$B$3)*10))</f>
        <v>8408.6638465835913</v>
      </c>
      <c r="AJ204" s="92">
        <f>IF('III Tool Overview'!$H$6="Western Isles Health Board",0,IF('III Tool Overview'!$H$6="Eilean Siar Local Authority",0,hosp_count(10,B204,C204,D204,$C$1,G204+H204,1,F204,F204,SIMDRateRatios_hosp,SIMDrateratios,RateRatios!$B$3)*10))</f>
        <v>8408.4824779090995</v>
      </c>
      <c r="AK204" s="92">
        <f t="shared" si="288"/>
        <v>0.18136867449175043</v>
      </c>
      <c r="AL204" s="92">
        <f>IF('III Tool Overview'!$H$6="Western Isles Health Board",0,IF('III Tool Overview'!$H$6="Eilean Siar Local Authority",0,hosp_count(20,B204,C204,D204,$C$1,G204,1,F204,F204,SIMDRateRatios_hosp,SIMDrateratios,RateRatios!$B$3)*10))</f>
        <v>21112.65816815466</v>
      </c>
      <c r="AM204" s="92">
        <f>IF('III Tool Overview'!$H$6="Western Isles Health Board",0,IF('III Tool Overview'!$H$6="Eilean Siar Local Authority",0,hosp_count(20,B204,C204,D204,$C$1,G204+H204,1,F204,F204,SIMDRateRatios_hosp,SIMDrateratios,RateRatios!$B$3)*10))</f>
        <v>21112.217371366332</v>
      </c>
      <c r="AN204" s="92">
        <f t="shared" si="289"/>
        <v>0.44079678832713398</v>
      </c>
    </row>
    <row r="205" spans="1:63" x14ac:dyDescent="0.2">
      <c r="A205" s="83" t="s">
        <v>100</v>
      </c>
      <c r="B205" s="71">
        <v>47.5</v>
      </c>
      <c r="C205" s="71" t="s">
        <v>1</v>
      </c>
      <c r="D205" s="76">
        <v>4</v>
      </c>
      <c r="E205" s="84">
        <v>1</v>
      </c>
      <c r="F205" s="80">
        <f>HLOOKUP('III Tool Overview'!$H$6,LookUpData_Pop!$B$1:$AV$269,LookUpData_Pop!BB200,FALSE)/50</f>
        <v>604.82000000000005</v>
      </c>
      <c r="G205" s="59">
        <f>'III Tool Overview'!$H$9/110</f>
        <v>0</v>
      </c>
      <c r="H205" s="72">
        <f t="shared" si="281"/>
        <v>604.82000000000005</v>
      </c>
      <c r="I205" s="92">
        <f>IF('III Tool Overview'!$H$6="Western Isles Health Board",0,IF('III Tool Overview'!$H$6="Eilean Siar Local Authority",0,new_ci(2,B205,C205,D205,$C$1,G205,1,F205,E205*F205,SIMDrateratios,RateRatios!$B$3)*10))</f>
        <v>23.532618282526776</v>
      </c>
      <c r="J205" s="92">
        <f>IF('III Tool Overview'!$H$6="Western Isles Health Board",0,IF('III Tool Overview'!$H$6="Eilean Siar Local Authority",0,new_ci(2,B205,C205,D205,$C$1,G205+H205,1,H205,H205,SIMDrateratios,RateRatios!$B$3)*10))</f>
        <v>23.531955822853551</v>
      </c>
      <c r="K205" s="92">
        <f>IF('III Tool Overview'!$H$6="Western Isles Health Board",0,IF('III Tool Overview'!$H$6="Eilean Siar Local Authority",0,new_ci(5,B205,C205,D205,$C$1,G205,1,F205,F205,SIMDrateratios,RateRatios!$B$3)*1000))</f>
        <v>10229.512152742667</v>
      </c>
      <c r="L205" s="72">
        <f>IF('III Tool Overview'!$H$6="Western Isles Health Board",0,IF('III Tool Overview'!$H$6="Eilean Siar Local Authority",0,new_ci(5,B205,C205,D205,$C$1,H205,1,F205,F205,SIMDrateratios,RateRatios!$B$3)*1000))</f>
        <v>10229.226076594327</v>
      </c>
      <c r="M205" s="92">
        <f>IF('III Tool Overview'!$H$6="Western Isles Health Board",0,IF('III Tool Overview'!$H$6="Eilean Siar Local Authority",0,new_ci(10,B205,C205,D205,$C$1,G205,1,F205,F205,SIMDrateratios,RateRatios!$B$3)*10))</f>
        <v>265.13080096731068</v>
      </c>
      <c r="N205" s="92">
        <f>IF('III Tool Overview'!$H$6="Western Isles Health Board",0,IF('III Tool Overview'!$H$6="Eilean Siar Local Authority",0,new_ci(10,B205,C205,D205,$C$1,G205+H205,1,F205,F205,SIMDrateratios,RateRatios!$B$3)*10))</f>
        <v>265.12348913534845</v>
      </c>
      <c r="O205" s="92">
        <f>IF('III Tool Overview'!$H$6="Western Isles Health Board",0,IF('III Tool Overview'!$H$6="Eilean Siar Local Authority",0,new_ci(20,B205,C205,D205,$C$1,G205,1,F205,F205,SIMDrateratios,RateRatios!$B$3)*10))</f>
        <v>746.91946013600284</v>
      </c>
      <c r="P205" s="92">
        <f>IF('III Tool Overview'!$H$6="Western Isles Health Board",0,IF('III Tool Overview'!$H$6="Eilean Siar Local Authority",0,new_ci(20,B205,C205,D205,$C$1,G205+H205,1,F205,F205,SIMDrateratios,RateRatios!$B$3)*10))</f>
        <v>746.89975073031906</v>
      </c>
      <c r="Q205" s="92">
        <f>IF('III Tool Overview'!$H$6="Western Isles Health Board",0,IF('III Tool Overview'!$H$6="Eilean Siar Local Authority",0,new_yll(2,B205,C205,D205,$C$1,G205,1,F205,F205,SIMDrateratios,RateRatios!$B$3)*10))</f>
        <v>1200.1635324088656</v>
      </c>
      <c r="R205" s="92">
        <f>IF('III Tool Overview'!$H$6="Western Isles Health Board",0,IF('III Tool Overview'!$H$6="Eilean Siar Local Authority",0,new_yll(2,B205,C205,D205,$C$1,G205+H205,1,F205,F205,SIMDrateratios,RateRatios!$B$3)*10))</f>
        <v>1200.129746965531</v>
      </c>
      <c r="S205" s="92">
        <f t="shared" si="282"/>
        <v>3.3785443334636511E-2</v>
      </c>
      <c r="T205" s="92">
        <f>IF('III Tool Overview'!$H$6="Western Isles Health Board",0,IF('III Tool Overview'!$H$6="Eilean Siar Local Authority",0,new_yll(5,B205,C205,D205,$C$1,G205,1,F205,F205,SIMDrateratios,RateRatios!$B$3)*1000))</f>
        <v>505669.08665555867</v>
      </c>
      <c r="U205" s="92">
        <f>IF('III Tool Overview'!$H$6="Western Isles Health Board",0,IF('III Tool Overview'!$H$6="Eilean Siar Local Authority",0,new_yll(5,B205,C205,D205,$C$1,G205+H205,1,F205,F205,SIMDrateratios,RateRatios!$B$3)*1000))</f>
        <v>505654.94369709952</v>
      </c>
      <c r="V205" s="92">
        <f t="shared" si="283"/>
        <v>14.142958459153306</v>
      </c>
      <c r="W205" s="92">
        <f>IF('III Tool Overview'!$H$6="Western Isles Health Board",0,IF('III Tool Overview'!$H$6="Eilean Siar Local Authority",0,new_yll(10,B205,C205,D205,$C$1,G205,1,F205,F205,SIMDrateratios,RateRatios!$B$3)*10))</f>
        <v>12367.104686236826</v>
      </c>
      <c r="X205" s="92">
        <f>IF('III Tool Overview'!$H$6="Western Isles Health Board",0,IF('III Tool Overview'!$H$6="Eilean Siar Local Authority",0,new_yll(10,B205,C205,D205,$C$1,G205+H205,1,F205,F205,SIMDrateratios,RateRatios!$B$3)*10))</f>
        <v>12366.76337754964</v>
      </c>
      <c r="Y205" s="92">
        <f t="shared" si="284"/>
        <v>0.34130868718602869</v>
      </c>
      <c r="Z205" s="92">
        <f>IF('III Tool Overview'!$H$6="Western Isles Health Board",0,IF('III Tool Overview'!$H$6="Eilean Siar Local Authority",0,new_yll(20,B205,C205,D205,$C$1,G205,1,F205,F205,SIMDrateratios,RateRatios!$B$3)*10))</f>
        <v>30237.52897593618</v>
      </c>
      <c r="AA205" s="92">
        <f>IF('III Tool Overview'!$H$6="Western Isles Health Board",0,IF('III Tool Overview'!$H$6="Eilean Siar Local Authority",0,new_yll(20,B205,C205,D205,$C$1,G205+H205,1,F205,F205,SIMDrateratios,RateRatios!$B$3)*10))</f>
        <v>30236.726853330751</v>
      </c>
      <c r="AB205" s="92">
        <f t="shared" si="285"/>
        <v>0.80212260542975855</v>
      </c>
      <c r="AC205" s="92">
        <f>IF('III Tool Overview'!$H$6="Western Isles Health Board",0,IF('III Tool Overview'!$H$6="Eilean Siar Local Authority",0,hosp_count(2,B205,C205,D205,$C$1,G205,1,F205,F205,SIMDRateRatios_hosp,SIMDrateratios,RateRatios!$B$3)*10))</f>
        <v>1060.5759112385665</v>
      </c>
      <c r="AD205" s="92">
        <f>IF('III Tool Overview'!$H$6="Western Isles Health Board",0,IF('III Tool Overview'!$H$6="Eilean Siar Local Authority",0,hosp_count(2,B205,C205,D205,$C$1,G205+H205,1,F205,F205,SIMDRateRatios_hosp,SIMDrateratios,RateRatios!$B$3)*10))</f>
        <v>1060.5526552383876</v>
      </c>
      <c r="AE205" s="92">
        <f t="shared" si="286"/>
        <v>2.3256000178889735E-2</v>
      </c>
      <c r="AF205" s="92">
        <f>IF('III Tool Overview'!$H$6="Western Isles Health Board",0,IF('III Tool Overview'!$H$6="Eilean Siar Local Authority",0,hosp_count(5,B205,C205,D205,$C$1,G205,1,F205,F205,SIMDRateRatios_hosp,SIMDrateratios,RateRatios!$B$3)*1000))</f>
        <v>445699.8496263019</v>
      </c>
      <c r="AG205" s="92">
        <f>IF('III Tool Overview'!$H$6="Western Isles Health Board",0,IF('III Tool Overview'!$H$6="Eilean Siar Local Authority",0,hosp_count(5,B205,C205,D205,$C$1,G205+H205,1,F205,F205,SIMDRateRatios_hosp,SIMDrateratios,RateRatios!$B$3)*1000))</f>
        <v>445690.1550582971</v>
      </c>
      <c r="AH205" s="92">
        <f t="shared" si="287"/>
        <v>9.6945680048083887</v>
      </c>
      <c r="AI205" s="92">
        <f>IF('III Tool Overview'!$H$6="Western Isles Health Board",0,IF('III Tool Overview'!$H$6="Eilean Siar Local Authority",0,hosp_count(10,B205,C205,D205,$C$1,G205,1,F205,F205,SIMDRateRatios_hosp,SIMDrateratios,RateRatios!$B$3)*10))</f>
        <v>10886.509493384961</v>
      </c>
      <c r="AJ205" s="92">
        <f>IF('III Tool Overview'!$H$6="Western Isles Health Board",0,IF('III Tool Overview'!$H$6="Eilean Siar Local Authority",0,hosp_count(10,B205,C205,D205,$C$1,G205+H205,1,F205,F205,SIMDRateRatios_hosp,SIMDrateratios,RateRatios!$B$3)*10))</f>
        <v>10886.276614214006</v>
      </c>
      <c r="AK205" s="92">
        <f t="shared" si="288"/>
        <v>0.23287917095512967</v>
      </c>
      <c r="AL205" s="92">
        <f>IF('III Tool Overview'!$H$6="Western Isles Health Board",0,IF('III Tool Overview'!$H$6="Eilean Siar Local Authority",0,hosp_count(20,B205,C205,D205,$C$1,G205,1,F205,F205,SIMDRateRatios_hosp,SIMDrateratios,RateRatios!$B$3)*10))</f>
        <v>26974.06078204</v>
      </c>
      <c r="AM205" s="92">
        <f>IF('III Tool Overview'!$H$6="Western Isles Health Board",0,IF('III Tool Overview'!$H$6="Eilean Siar Local Authority",0,hosp_count(20,B205,C205,D205,$C$1,G205+H205,1,F205,F205,SIMDRateRatios_hosp,SIMDrateratios,RateRatios!$B$3)*10))</f>
        <v>26973.512232759815</v>
      </c>
      <c r="AN205" s="92">
        <f t="shared" si="289"/>
        <v>0.54854928018539795</v>
      </c>
    </row>
    <row r="206" spans="1:63" x14ac:dyDescent="0.2">
      <c r="A206" s="83" t="s">
        <v>101</v>
      </c>
      <c r="B206" s="71">
        <v>52.5</v>
      </c>
      <c r="C206" s="71" t="s">
        <v>1</v>
      </c>
      <c r="D206" s="76">
        <v>4</v>
      </c>
      <c r="E206" s="84">
        <v>1</v>
      </c>
      <c r="F206" s="80">
        <f>HLOOKUP('III Tool Overview'!$H$6,LookUpData_Pop!$B$1:$AV$269,LookUpData_Pop!BB201,FALSE)/50</f>
        <v>543</v>
      </c>
      <c r="G206" s="59">
        <f>'III Tool Overview'!$H$9/110</f>
        <v>0</v>
      </c>
      <c r="H206" s="72">
        <f t="shared" si="281"/>
        <v>543</v>
      </c>
      <c r="I206" s="92">
        <f>IF('III Tool Overview'!$H$6="Western Isles Health Board",0,IF('III Tool Overview'!$H$6="Eilean Siar Local Authority",0,new_ci(2,B206,C206,D206,$C$1,G206,1,F206,E206*F206,SIMDrateratios,RateRatios!$B$3)*10))</f>
        <v>28.205417987825903</v>
      </c>
      <c r="J206" s="92">
        <f>IF('III Tool Overview'!$H$6="Western Isles Health Board",0,IF('III Tool Overview'!$H$6="Eilean Siar Local Authority",0,new_ci(2,B206,C206,D206,$C$1,G206+H206,1,H206,H206,SIMDrateratios,RateRatios!$B$3)*10))</f>
        <v>28.204624741718426</v>
      </c>
      <c r="K206" s="92">
        <f>IF('III Tool Overview'!$H$6="Western Isles Health Board",0,IF('III Tool Overview'!$H$6="Eilean Siar Local Authority",0,new_ci(5,B206,C206,D206,$C$1,G206,1,F206,F206,SIMDrateratios,RateRatios!$B$3)*1000))</f>
        <v>12233.797417055343</v>
      </c>
      <c r="L206" s="72">
        <f>IF('III Tool Overview'!$H$6="Western Isles Health Board",0,IF('III Tool Overview'!$H$6="Eilean Siar Local Authority",0,new_ci(5,B206,C206,D206,$C$1,H206,1,F206,F206,SIMDrateratios,RateRatios!$B$3)*1000))</f>
        <v>12233.456372992208</v>
      </c>
      <c r="M206" s="92">
        <f>IF('III Tool Overview'!$H$6="Western Isles Health Board",0,IF('III Tool Overview'!$H$6="Eilean Siar Local Authority",0,new_ci(10,B206,C206,D206,$C$1,G206,1,F206,F206,SIMDrateratios,RateRatios!$B$3)*10))</f>
        <v>315.62075967760768</v>
      </c>
      <c r="N206" s="92">
        <f>IF('III Tool Overview'!$H$6="Western Isles Health Board",0,IF('III Tool Overview'!$H$6="Eilean Siar Local Authority",0,new_ci(10,B206,C206,D206,$C$1,G206+H206,1,F206,F206,SIMDrateratios,RateRatios!$B$3)*10))</f>
        <v>315.6121238425448</v>
      </c>
      <c r="O206" s="92">
        <f>IF('III Tool Overview'!$H$6="Western Isles Health Board",0,IF('III Tool Overview'!$H$6="Eilean Siar Local Authority",0,new_ci(20,B206,C206,D206,$C$1,G206,1,F206,F206,SIMDrateratios,RateRatios!$B$3)*10))</f>
        <v>876.70307911704003</v>
      </c>
      <c r="P206" s="92">
        <f>IF('III Tool Overview'!$H$6="Western Isles Health Board",0,IF('III Tool Overview'!$H$6="Eilean Siar Local Authority",0,new_ci(20,B206,C206,D206,$C$1,G206+H206,1,F206,F206,SIMDrateratios,RateRatios!$B$3)*10))</f>
        <v>876.68047109908548</v>
      </c>
      <c r="Q206" s="92">
        <f>IF('III Tool Overview'!$H$6="Western Isles Health Board",0,IF('III Tool Overview'!$H$6="Eilean Siar Local Authority",0,new_yll(2,B206,C206,D206,$C$1,G206,1,F206,F206,SIMDrateratios,RateRatios!$B$3)*10))</f>
        <v>1325.6546454278173</v>
      </c>
      <c r="R206" s="92">
        <f>IF('III Tool Overview'!$H$6="Western Isles Health Board",0,IF('III Tool Overview'!$H$6="Eilean Siar Local Authority",0,new_yll(2,B206,C206,D206,$C$1,G206+H206,1,F206,F206,SIMDrateratios,RateRatios!$B$3)*10))</f>
        <v>1325.6173628607662</v>
      </c>
      <c r="S206" s="92">
        <f t="shared" si="282"/>
        <v>3.7282567051079241E-2</v>
      </c>
      <c r="T206" s="92">
        <f>IF('III Tool Overview'!$H$6="Western Isles Health Board",0,IF('III Tool Overview'!$H$6="Eilean Siar Local Authority",0,new_yll(5,B206,C206,D206,$C$1,G206,1,F206,F206,SIMDrateratios,RateRatios!$B$3)*1000))</f>
        <v>555832.33967697271</v>
      </c>
      <c r="U206" s="92">
        <f>IF('III Tool Overview'!$H$6="Western Isles Health Board",0,IF('III Tool Overview'!$H$6="Eilean Siar Local Authority",0,new_yll(5,B206,C206,D206,$C$1,G206+H206,1,F206,F206,SIMDrateratios,RateRatios!$B$3)*1000))</f>
        <v>555816.84217405971</v>
      </c>
      <c r="V206" s="92">
        <f t="shared" si="283"/>
        <v>15.497502913000062</v>
      </c>
      <c r="W206" s="92">
        <f>IF('III Tool Overview'!$H$6="Western Isles Health Board",0,IF('III Tool Overview'!$H$6="Eilean Siar Local Authority",0,new_yll(10,B206,C206,D206,$C$1,G206,1,F206,F206,SIMDrateratios,RateRatios!$B$3)*10))</f>
        <v>13463.230351608328</v>
      </c>
      <c r="X206" s="92">
        <f>IF('III Tool Overview'!$H$6="Western Isles Health Board",0,IF('III Tool Overview'!$H$6="Eilean Siar Local Authority",0,new_yll(10,B206,C206,D206,$C$1,G206+H206,1,F206,F206,SIMDrateratios,RateRatios!$B$3)*10))</f>
        <v>13462.861587016363</v>
      </c>
      <c r="Y206" s="92">
        <f t="shared" si="284"/>
        <v>0.36876459196537326</v>
      </c>
      <c r="Z206" s="92">
        <f>IF('III Tool Overview'!$H$6="Western Isles Health Board",0,IF('III Tool Overview'!$H$6="Eilean Siar Local Authority",0,new_yll(20,B206,C206,D206,$C$1,G206,1,F206,F206,SIMDrateratios,RateRatios!$B$3)*10))</f>
        <v>32043.861003574959</v>
      </c>
      <c r="AA206" s="92">
        <f>IF('III Tool Overview'!$H$6="Western Isles Health Board",0,IF('III Tool Overview'!$H$6="Eilean Siar Local Authority",0,new_yll(20,B206,C206,D206,$C$1,G206+H206,1,F206,F206,SIMDrateratios,RateRatios!$B$3)*10))</f>
        <v>32043.028038836994</v>
      </c>
      <c r="AB206" s="92">
        <f t="shared" si="285"/>
        <v>0.83296473796508508</v>
      </c>
      <c r="AC206" s="92">
        <f>IF('III Tool Overview'!$H$6="Western Isles Health Board",0,IF('III Tool Overview'!$H$6="Eilean Siar Local Authority",0,hosp_count(2,B206,C206,D206,$C$1,G206,1,F206,F206,SIMDRateRatios_hosp,SIMDrateratios,RateRatios!$B$3)*10))</f>
        <v>1094.7858817875651</v>
      </c>
      <c r="AD206" s="92">
        <f>IF('III Tool Overview'!$H$6="Western Isles Health Board",0,IF('III Tool Overview'!$H$6="Eilean Siar Local Authority",0,hosp_count(2,B206,C206,D206,$C$1,G206+H206,1,F206,F206,SIMDRateRatios_hosp,SIMDrateratios,RateRatios!$B$3)*10))</f>
        <v>1094.7618827834244</v>
      </c>
      <c r="AE206" s="92">
        <f t="shared" si="286"/>
        <v>2.3999004140705438E-2</v>
      </c>
      <c r="AF206" s="92">
        <f>IF('III Tool Overview'!$H$6="Western Isles Health Board",0,IF('III Tool Overview'!$H$6="Eilean Siar Local Authority",0,hosp_count(5,B206,C206,D206,$C$1,G206,1,F206,F206,SIMDRateRatios_hosp,SIMDrateratios,RateRatios!$B$3)*1000))</f>
        <v>459111.57228414138</v>
      </c>
      <c r="AG206" s="92">
        <f>IF('III Tool Overview'!$H$6="Western Isles Health Board",0,IF('III Tool Overview'!$H$6="Eilean Siar Local Authority",0,hosp_count(5,B206,C206,D206,$C$1,G206+H206,1,F206,F206,SIMDRateRatios_hosp,SIMDrateratios,RateRatios!$B$3)*1000))</f>
        <v>459101.61603074643</v>
      </c>
      <c r="AH206" s="92">
        <f t="shared" si="287"/>
        <v>9.9562533949501812</v>
      </c>
      <c r="AI206" s="92">
        <f>IF('III Tool Overview'!$H$6="Western Isles Health Board",0,IF('III Tool Overview'!$H$6="Eilean Siar Local Authority",0,hosp_count(10,B206,C206,D206,$C$1,G206,1,F206,F206,SIMDRateRatios_hosp,SIMDrateratios,RateRatios!$B$3)*10))</f>
        <v>11166.235783025299</v>
      </c>
      <c r="AJ206" s="92">
        <f>IF('III Tool Overview'!$H$6="Western Isles Health Board",0,IF('III Tool Overview'!$H$6="Eilean Siar Local Authority",0,hosp_count(10,B206,C206,D206,$C$1,G206+H206,1,F206,F206,SIMDRateRatios_hosp,SIMDrateratios,RateRatios!$B$3)*10))</f>
        <v>11165.99897954458</v>
      </c>
      <c r="AK206" s="92">
        <f t="shared" si="288"/>
        <v>0.2368034807186632</v>
      </c>
      <c r="AL206" s="92">
        <f>IF('III Tool Overview'!$H$6="Western Isles Health Board",0,IF('III Tool Overview'!$H$6="Eilean Siar Local Authority",0,hosp_count(20,B206,C206,D206,$C$1,G206,1,F206,F206,SIMDRateRatios_hosp,SIMDrateratios,RateRatios!$B$3)*10))</f>
        <v>27323.454221075546</v>
      </c>
      <c r="AM206" s="92">
        <f>IF('III Tool Overview'!$H$6="Western Isles Health Board",0,IF('III Tool Overview'!$H$6="Eilean Siar Local Authority",0,hosp_count(20,B206,C206,D206,$C$1,G206+H206,1,F206,F206,SIMDRateRatios_hosp,SIMDrateratios,RateRatios!$B$3)*10))</f>
        <v>27322.912864309066</v>
      </c>
      <c r="AN206" s="92">
        <f t="shared" si="289"/>
        <v>0.54135676648002118</v>
      </c>
    </row>
    <row r="207" spans="1:63" x14ac:dyDescent="0.2">
      <c r="A207" s="83" t="s">
        <v>102</v>
      </c>
      <c r="B207" s="71">
        <v>57.5</v>
      </c>
      <c r="C207" s="71" t="s">
        <v>1</v>
      </c>
      <c r="D207" s="76">
        <v>4</v>
      </c>
      <c r="E207" s="84">
        <v>1</v>
      </c>
      <c r="F207" s="80">
        <f>HLOOKUP('III Tool Overview'!$H$6,LookUpData_Pop!$B$1:$AV$269,LookUpData_Pop!BB202,FALSE)/50</f>
        <v>471.52</v>
      </c>
      <c r="G207" s="59">
        <f>'III Tool Overview'!$H$9/110</f>
        <v>0</v>
      </c>
      <c r="H207" s="72">
        <f t="shared" si="281"/>
        <v>471.52</v>
      </c>
      <c r="I207" s="92">
        <f>IF('III Tool Overview'!$H$6="Western Isles Health Board",0,IF('III Tool Overview'!$H$6="Eilean Siar Local Authority",0,new_ci(2,B207,C207,D207,$C$1,G207,1,F207,E207*F207,SIMDrateratios,RateRatios!$B$3)*10))</f>
        <v>37.763945742846452</v>
      </c>
      <c r="J207" s="92">
        <f>IF('III Tool Overview'!$H$6="Western Isles Health Board",0,IF('III Tool Overview'!$H$6="Eilean Siar Local Authority",0,new_ci(2,B207,C207,D207,$C$1,G207+H207,1,H207,H207,SIMDrateratios,RateRatios!$B$3)*10))</f>
        <v>37.762884099248254</v>
      </c>
      <c r="K207" s="92">
        <f>IF('III Tool Overview'!$H$6="Western Isles Health Board",0,IF('III Tool Overview'!$H$6="Eilean Siar Local Authority",0,new_ci(5,B207,C207,D207,$C$1,G207,1,F207,F207,SIMDrateratios,RateRatios!$B$3)*1000))</f>
        <v>16302.027019098738</v>
      </c>
      <c r="L207" s="72">
        <f>IF('III Tool Overview'!$H$6="Western Isles Health Board",0,IF('III Tool Overview'!$H$6="Eilean Siar Local Authority",0,new_ci(5,B207,C207,D207,$C$1,H207,1,F207,F207,SIMDrateratios,RateRatios!$B$3)*1000))</f>
        <v>16301.57492619107</v>
      </c>
      <c r="M207" s="92">
        <f>IF('III Tool Overview'!$H$6="Western Isles Health Board",0,IF('III Tool Overview'!$H$6="Eilean Siar Local Authority",0,new_ci(10,B207,C207,D207,$C$1,G207,1,F207,F207,SIMDrateratios,RateRatios!$B$3)*10))</f>
        <v>416.42839458640714</v>
      </c>
      <c r="N207" s="92">
        <f>IF('III Tool Overview'!$H$6="Western Isles Health Board",0,IF('III Tool Overview'!$H$6="Eilean Siar Local Authority",0,new_ci(10,B207,C207,D207,$C$1,G207+H207,1,F207,F207,SIMDrateratios,RateRatios!$B$3)*10))</f>
        <v>416.41717551361546</v>
      </c>
      <c r="O207" s="92">
        <f>IF('III Tool Overview'!$H$6="Western Isles Health Board",0,IF('III Tool Overview'!$H$6="Eilean Siar Local Authority",0,new_ci(20,B207,C207,D207,$C$1,G207,1,F207,F207,SIMDrateratios,RateRatios!$B$3)*10))</f>
        <v>1122.4973744590918</v>
      </c>
      <c r="P207" s="92">
        <f>IF('III Tool Overview'!$H$6="Western Isles Health Board",0,IF('III Tool Overview'!$H$6="Eilean Siar Local Authority",0,new_ci(20,B207,C207,D207,$C$1,G207+H207,1,F207,F207,SIMDrateratios,RateRatios!$B$3)*10))</f>
        <v>1122.469803024743</v>
      </c>
      <c r="Q207" s="92">
        <f>IF('III Tool Overview'!$H$6="Western Isles Health Board",0,IF('III Tool Overview'!$H$6="Eilean Siar Local Authority",0,new_yll(2,B207,C207,D207,$C$1,G207,1,F207,F207,SIMDrateratios,RateRatios!$B$3)*10))</f>
        <v>1548.3217754567047</v>
      </c>
      <c r="R207" s="92">
        <f>IF('III Tool Overview'!$H$6="Western Isles Health Board",0,IF('III Tool Overview'!$H$6="Eilean Siar Local Authority",0,new_yll(2,B207,C207,D207,$C$1,G207+H207,1,F207,F207,SIMDrateratios,RateRatios!$B$3)*10))</f>
        <v>1548.2782480691785</v>
      </c>
      <c r="S207" s="92">
        <f t="shared" si="282"/>
        <v>4.3527387526182792E-2</v>
      </c>
      <c r="T207" s="92">
        <f>IF('III Tool Overview'!$H$6="Western Isles Health Board",0,IF('III Tool Overview'!$H$6="Eilean Siar Local Authority",0,new_yll(5,B207,C207,D207,$C$1,G207,1,F207,F207,SIMDrateratios,RateRatios!$B$3)*1000))</f>
        <v>642919.8166476544</v>
      </c>
      <c r="U207" s="92">
        <f>IF('III Tool Overview'!$H$6="Western Isles Health Board",0,IF('III Tool Overview'!$H$6="Eilean Siar Local Authority",0,new_yll(5,B207,C207,D207,$C$1,G207+H207,1,F207,F207,SIMDrateratios,RateRatios!$B$3)*1000))</f>
        <v>642901.98194474936</v>
      </c>
      <c r="V207" s="92">
        <f t="shared" si="283"/>
        <v>17.834702905034646</v>
      </c>
      <c r="W207" s="92">
        <f>IF('III Tool Overview'!$H$6="Western Isles Health Board",0,IF('III Tool Overview'!$H$6="Eilean Siar Local Authority",0,new_yll(10,B207,C207,D207,$C$1,G207,1,F207,F207,SIMDrateratios,RateRatios!$B$3)*10))</f>
        <v>15274.711036163435</v>
      </c>
      <c r="X207" s="92">
        <f>IF('III Tool Overview'!$H$6="Western Isles Health Board",0,IF('III Tool Overview'!$H$6="Eilean Siar Local Authority",0,new_yll(10,B207,C207,D207,$C$1,G207+H207,1,F207,F207,SIMDrateratios,RateRatios!$B$3)*10))</f>
        <v>15274.298719013448</v>
      </c>
      <c r="Y207" s="92">
        <f t="shared" si="284"/>
        <v>0.41231714998684765</v>
      </c>
      <c r="Z207" s="92">
        <f>IF('III Tool Overview'!$H$6="Western Isles Health Board",0,IF('III Tool Overview'!$H$6="Eilean Siar Local Authority",0,new_yll(20,B207,C207,D207,$C$1,G207,1,F207,F207,SIMDrateratios,RateRatios!$B$3)*10))</f>
        <v>34456.729109164437</v>
      </c>
      <c r="AA207" s="92">
        <f>IF('III Tool Overview'!$H$6="Western Isles Health Board",0,IF('III Tool Overview'!$H$6="Eilean Siar Local Authority",0,new_yll(20,B207,C207,D207,$C$1,G207+H207,1,F207,F207,SIMDrateratios,RateRatios!$B$3)*10))</f>
        <v>34455.869620129175</v>
      </c>
      <c r="AB207" s="92">
        <f t="shared" si="285"/>
        <v>0.85948903526150389</v>
      </c>
      <c r="AC207" s="92">
        <f>IF('III Tool Overview'!$H$6="Western Isles Health Board",0,IF('III Tool Overview'!$H$6="Eilean Siar Local Authority",0,hosp_count(2,B207,C207,D207,$C$1,G207,1,F207,F207,SIMDRateRatios_hosp,SIMDrateratios,RateRatios!$B$3)*10))</f>
        <v>1172.0606690327193</v>
      </c>
      <c r="AD207" s="92">
        <f>IF('III Tool Overview'!$H$6="Western Isles Health Board",0,IF('III Tool Overview'!$H$6="Eilean Siar Local Authority",0,hosp_count(2,B207,C207,D207,$C$1,G207+H207,1,F207,F207,SIMDRateRatios_hosp,SIMDrateratios,RateRatios!$B$3)*10))</f>
        <v>1172.03494991862</v>
      </c>
      <c r="AE207" s="92">
        <f t="shared" si="286"/>
        <v>2.571911409927452E-2</v>
      </c>
      <c r="AF207" s="92">
        <f>IF('III Tool Overview'!$H$6="Western Isles Health Board",0,IF('III Tool Overview'!$H$6="Eilean Siar Local Authority",0,hosp_count(5,B207,C207,D207,$C$1,G207,1,F207,F207,SIMDRateRatios_hosp,SIMDrateratios,RateRatios!$B$3)*1000))</f>
        <v>489294.26676233282</v>
      </c>
      <c r="AG207" s="92">
        <f>IF('III Tool Overview'!$H$6="Western Isles Health Board",0,IF('III Tool Overview'!$H$6="Eilean Siar Local Authority",0,hosp_count(5,B207,C207,D207,$C$1,G207+H207,1,F207,F207,SIMDRateRatios_hosp,SIMDrateratios,RateRatios!$B$3)*1000))</f>
        <v>489283.70741715783</v>
      </c>
      <c r="AH207" s="92">
        <f t="shared" si="287"/>
        <v>10.559345174988266</v>
      </c>
      <c r="AI207" s="92">
        <f>IF('III Tool Overview'!$H$6="Western Isles Health Board",0,IF('III Tool Overview'!$H$6="Eilean Siar Local Authority",0,hosp_count(10,B207,C207,D207,$C$1,G207,1,F207,F207,SIMDRateRatios_hosp,SIMDrateratios,RateRatios!$B$3)*10))</f>
        <v>11791.305152218902</v>
      </c>
      <c r="AJ207" s="92">
        <f>IF('III Tool Overview'!$H$6="Western Isles Health Board",0,IF('III Tool Overview'!$H$6="Eilean Siar Local Authority",0,hosp_count(10,B207,C207,D207,$C$1,G207+H207,1,F207,F207,SIMDRateRatios_hosp,SIMDrateratios,RateRatios!$B$3)*10))</f>
        <v>11791.059346037575</v>
      </c>
      <c r="AK207" s="92">
        <f t="shared" si="288"/>
        <v>0.24580618132677046</v>
      </c>
      <c r="AL207" s="92">
        <f>IF('III Tool Overview'!$H$6="Western Isles Health Board",0,IF('III Tool Overview'!$H$6="Eilean Siar Local Authority",0,hosp_count(20,B207,C207,D207,$C$1,G207,1,F207,F207,SIMDRateRatios_hosp,SIMDrateratios,RateRatios!$B$3)*10))</f>
        <v>28096.067688117491</v>
      </c>
      <c r="AM207" s="92">
        <f>IF('III Tool Overview'!$H$6="Western Isles Health Board",0,IF('III Tool Overview'!$H$6="Eilean Siar Local Authority",0,hosp_count(20,B207,C207,D207,$C$1,G207+H207,1,F207,F207,SIMDRateRatios_hosp,SIMDrateratios,RateRatios!$B$3)*10))</f>
        <v>28095.541106063596</v>
      </c>
      <c r="AN207" s="92">
        <f t="shared" si="289"/>
        <v>0.52658205389525392</v>
      </c>
    </row>
    <row r="208" spans="1:63" x14ac:dyDescent="0.2">
      <c r="A208" s="83" t="s">
        <v>103</v>
      </c>
      <c r="B208" s="71">
        <v>62.5</v>
      </c>
      <c r="C208" s="71" t="s">
        <v>1</v>
      </c>
      <c r="D208" s="76">
        <v>4</v>
      </c>
      <c r="E208" s="84">
        <v>1</v>
      </c>
      <c r="F208" s="80">
        <f>HLOOKUP('III Tool Overview'!$H$6,LookUpData_Pop!$B$1:$AV$269,LookUpData_Pop!BB203,FALSE)/50</f>
        <v>432.48</v>
      </c>
      <c r="G208" s="59">
        <f>'III Tool Overview'!$H$9/110</f>
        <v>0</v>
      </c>
      <c r="H208" s="72">
        <f t="shared" si="281"/>
        <v>432.48</v>
      </c>
      <c r="I208" s="92">
        <f>IF('III Tool Overview'!$H$6="Western Isles Health Board",0,IF('III Tool Overview'!$H$6="Eilean Siar Local Authority",0,new_ci(2,B208,C208,D208,$C$1,G208,1,F208,E208*F208,SIMDrateratios,RateRatios!$B$3)*10))</f>
        <v>46.209408620013043</v>
      </c>
      <c r="J208" s="92">
        <f>IF('III Tool Overview'!$H$6="Western Isles Health Board",0,IF('III Tool Overview'!$H$6="Eilean Siar Local Authority",0,new_ci(2,B208,C208,D208,$C$1,G208+H208,1,H208,H208,SIMDrateratios,RateRatios!$B$3)*10))</f>
        <v>46.208114065899693</v>
      </c>
      <c r="K208" s="92">
        <f>IF('III Tool Overview'!$H$6="Western Isles Health Board",0,IF('III Tool Overview'!$H$6="Eilean Siar Local Authority",0,new_ci(5,B208,C208,D208,$C$1,G208,1,F208,F208,SIMDrateratios,RateRatios!$B$3)*1000))</f>
        <v>19857.815130281539</v>
      </c>
      <c r="L208" s="72">
        <f>IF('III Tool Overview'!$H$6="Western Isles Health Board",0,IF('III Tool Overview'!$H$6="Eilean Siar Local Authority",0,new_ci(5,B208,C208,D208,$C$1,H208,1,F208,F208,SIMDrateratios,RateRatios!$B$3)*1000))</f>
        <v>19857.268857559793</v>
      </c>
      <c r="M208" s="92">
        <f>IF('III Tool Overview'!$H$6="Western Isles Health Board",0,IF('III Tool Overview'!$H$6="Eilean Siar Local Authority",0,new_ci(10,B208,C208,D208,$C$1,G208,1,F208,F208,SIMDrateratios,RateRatios!$B$3)*10))</f>
        <v>502.52336240270859</v>
      </c>
      <c r="N208" s="92">
        <f>IF('III Tool Overview'!$H$6="Western Isles Health Board",0,IF('III Tool Overview'!$H$6="Eilean Siar Local Authority",0,new_ci(10,B208,C208,D208,$C$1,G208+H208,1,F208,F208,SIMDrateratios,RateRatios!$B$3)*10))</f>
        <v>502.51006449009128</v>
      </c>
      <c r="O208" s="92">
        <f>IF('III Tool Overview'!$H$6="Western Isles Health Board",0,IF('III Tool Overview'!$H$6="Eilean Siar Local Authority",0,new_ci(20,B208,C208,D208,$C$1,G208,1,F208,F208,SIMDrateratios,RateRatios!$B$3)*10))</f>
        <v>1317.1663351395184</v>
      </c>
      <c r="P208" s="92">
        <f>IF('III Tool Overview'!$H$6="Western Isles Health Board",0,IF('III Tool Overview'!$H$6="Eilean Siar Local Authority",0,new_ci(20,B208,C208,D208,$C$1,G208+H208,1,F208,F208,SIMDrateratios,RateRatios!$B$3)*10))</f>
        <v>1317.1355662261124</v>
      </c>
      <c r="Q208" s="92">
        <f>IF('III Tool Overview'!$H$6="Western Isles Health Board",0,IF('III Tool Overview'!$H$6="Eilean Siar Local Authority",0,new_yll(2,B208,C208,D208,$C$1,G208,1,F208,F208,SIMDrateratios,RateRatios!$B$3)*10))</f>
        <v>1709.7481189404825</v>
      </c>
      <c r="R208" s="92">
        <f>IF('III Tool Overview'!$H$6="Western Isles Health Board",0,IF('III Tool Overview'!$H$6="Eilean Siar Local Authority",0,new_yll(2,B208,C208,D208,$C$1,G208+H208,1,F208,F208,SIMDrateratios,RateRatios!$B$3)*10))</f>
        <v>1709.7002204382886</v>
      </c>
      <c r="S208" s="92">
        <f t="shared" si="282"/>
        <v>4.7898502193902459E-2</v>
      </c>
      <c r="T208" s="92">
        <f>IF('III Tool Overview'!$H$6="Western Isles Health Board",0,IF('III Tool Overview'!$H$6="Eilean Siar Local Authority",0,new_yll(5,B208,C208,D208,$C$1,G208,1,F208,F208,SIMDrateratios,RateRatios!$B$3)*1000))</f>
        <v>703795.03538660111</v>
      </c>
      <c r="U208" s="92">
        <f>IF('III Tool Overview'!$H$6="Western Isles Health Board",0,IF('III Tool Overview'!$H$6="Eilean Siar Local Authority",0,new_yll(5,B208,C208,D208,$C$1,G208+H208,1,F208,F208,SIMDrateratios,RateRatios!$B$3)*1000))</f>
        <v>703775.66634385311</v>
      </c>
      <c r="V208" s="92">
        <f t="shared" si="283"/>
        <v>19.369042748003267</v>
      </c>
      <c r="W208" s="92">
        <f>IF('III Tool Overview'!$H$6="Western Isles Health Board",0,IF('III Tool Overview'!$H$6="Eilean Siar Local Authority",0,new_yll(10,B208,C208,D208,$C$1,G208,1,F208,F208,SIMDrateratios,RateRatios!$B$3)*10))</f>
        <v>16434.072502206174</v>
      </c>
      <c r="X208" s="92">
        <f>IF('III Tool Overview'!$H$6="Western Isles Health Board",0,IF('III Tool Overview'!$H$6="Eilean Siar Local Authority",0,new_yll(10,B208,C208,D208,$C$1,G208+H208,1,F208,F208,SIMDrateratios,RateRatios!$B$3)*10))</f>
        <v>16433.636334564813</v>
      </c>
      <c r="Y208" s="92">
        <f t="shared" si="284"/>
        <v>0.43616764136095298</v>
      </c>
      <c r="Z208" s="92">
        <f>IF('III Tool Overview'!$H$6="Western Isles Health Board",0,IF('III Tool Overview'!$H$6="Eilean Siar Local Authority",0,new_yll(20,B208,C208,D208,$C$1,G208,1,F208,F208,SIMDrateratios,RateRatios!$B$3)*10))</f>
        <v>35347.302079143483</v>
      </c>
      <c r="AA208" s="92">
        <f>IF('III Tool Overview'!$H$6="Western Isles Health Board",0,IF('III Tool Overview'!$H$6="Eilean Siar Local Authority",0,new_yll(20,B208,C208,D208,$C$1,G208+H208,1,F208,F208,SIMDrateratios,RateRatios!$B$3)*10))</f>
        <v>35346.455800995354</v>
      </c>
      <c r="AB208" s="92">
        <f t="shared" si="285"/>
        <v>0.84627814812847646</v>
      </c>
      <c r="AC208" s="92">
        <f>IF('III Tool Overview'!$H$6="Western Isles Health Board",0,IF('III Tool Overview'!$H$6="Eilean Siar Local Authority",0,hosp_count(2,B208,C208,D208,$C$1,G208,1,F208,F208,SIMDRateRatios_hosp,SIMDrateratios,RateRatios!$B$3)*10))</f>
        <v>1236.0320896970436</v>
      </c>
      <c r="AD208" s="92">
        <f>IF('III Tool Overview'!$H$6="Western Isles Health Board",0,IF('III Tool Overview'!$H$6="Eilean Siar Local Authority",0,hosp_count(2,B208,C208,D208,$C$1,G208+H208,1,F208,F208,SIMDRateRatios_hosp,SIMDrateratios,RateRatios!$B$3)*10))</f>
        <v>1236.0050244810736</v>
      </c>
      <c r="AE208" s="92">
        <f t="shared" si="286"/>
        <v>2.7065215969969358E-2</v>
      </c>
      <c r="AF208" s="92">
        <f>IF('III Tool Overview'!$H$6="Western Isles Health Board",0,IF('III Tool Overview'!$H$6="Eilean Siar Local Authority",0,hosp_count(5,B208,C208,D208,$C$1,G208,1,F208,F208,SIMDRateRatios_hosp,SIMDrateratios,RateRatios!$B$3)*1000))</f>
        <v>513780.1030478428</v>
      </c>
      <c r="AG208" s="92">
        <f>IF('III Tool Overview'!$H$6="Western Isles Health Board",0,IF('III Tool Overview'!$H$6="Eilean Siar Local Authority",0,hosp_count(5,B208,C208,D208,$C$1,G208+H208,1,F208,F208,SIMDRateRatios_hosp,SIMDrateratios,RateRatios!$B$3)*1000))</f>
        <v>513769.10072360217</v>
      </c>
      <c r="AH208" s="92">
        <f t="shared" si="287"/>
        <v>11.002324240631424</v>
      </c>
      <c r="AI208" s="92">
        <f>IF('III Tool Overview'!$H$6="Western Isles Health Board",0,IF('III Tool Overview'!$H$6="Eilean Siar Local Authority",0,hosp_count(10,B208,C208,D208,$C$1,G208,1,F208,F208,SIMDRateRatios_hosp,SIMDrateratios,RateRatios!$B$3)*10))</f>
        <v>12274.040448277572</v>
      </c>
      <c r="AJ208" s="92">
        <f>IF('III Tool Overview'!$H$6="Western Isles Health Board",0,IF('III Tool Overview'!$H$6="Eilean Siar Local Authority",0,hosp_count(10,B208,C208,D208,$C$1,G208+H208,1,F208,F208,SIMDRateRatios_hosp,SIMDrateratios,RateRatios!$B$3)*10))</f>
        <v>12273.789533510982</v>
      </c>
      <c r="AK208" s="92">
        <f t="shared" si="288"/>
        <v>0.25091476658963074</v>
      </c>
      <c r="AL208" s="92">
        <f>IF('III Tool Overview'!$H$6="Western Isles Health Board",0,IF('III Tool Overview'!$H$6="Eilean Siar Local Authority",0,hosp_count(20,B208,C208,D208,$C$1,G208,1,F208,F208,SIMDRateRatios_hosp,SIMDrateratios,RateRatios!$B$3)*10))</f>
        <v>28531.217681828006</v>
      </c>
      <c r="AM208" s="92">
        <f>IF('III Tool Overview'!$H$6="Western Isles Health Board",0,IF('III Tool Overview'!$H$6="Eilean Siar Local Authority",0,hosp_count(20,B208,C208,D208,$C$1,G208+H208,1,F208,F208,SIMDRateRatios_hosp,SIMDrateratios,RateRatios!$B$3)*10))</f>
        <v>28530.712630122944</v>
      </c>
      <c r="AN208" s="92">
        <f t="shared" si="289"/>
        <v>0.50505170506221475</v>
      </c>
    </row>
    <row r="209" spans="1:63" x14ac:dyDescent="0.2">
      <c r="A209" s="83" t="s">
        <v>104</v>
      </c>
      <c r="B209" s="71">
        <v>67.5</v>
      </c>
      <c r="C209" s="71" t="s">
        <v>1</v>
      </c>
      <c r="D209" s="76">
        <v>4</v>
      </c>
      <c r="E209" s="84">
        <v>1</v>
      </c>
      <c r="F209" s="80">
        <f>HLOOKUP('III Tool Overview'!$H$6,LookUpData_Pop!$B$1:$AV$269,LookUpData_Pop!BB204,FALSE)/50</f>
        <v>302.74</v>
      </c>
      <c r="G209" s="59">
        <f>'III Tool Overview'!$H$9/110</f>
        <v>0</v>
      </c>
      <c r="H209" s="72">
        <f t="shared" si="281"/>
        <v>302.74</v>
      </c>
      <c r="I209" s="92">
        <f>IF('III Tool Overview'!$H$6="Western Isles Health Board",0,IF('III Tool Overview'!$H$6="Eilean Siar Local Authority",0,new_ci(2,B209,C209,D209,$C$1,G209,1,F209,E209*F209,SIMDrateratios,RateRatios!$B$3)*10))</f>
        <v>49.799745631311694</v>
      </c>
      <c r="J209" s="92">
        <f>IF('III Tool Overview'!$H$6="Western Isles Health Board",0,IF('III Tool Overview'!$H$6="Eilean Siar Local Authority",0,new_ci(2,B209,C209,D209,$C$1,G209+H209,1,H209,H209,SIMDrateratios,RateRatios!$B$3)*10))</f>
        <v>49.798351832424224</v>
      </c>
      <c r="K209" s="92">
        <f>IF('III Tool Overview'!$H$6="Western Isles Health Board",0,IF('III Tool Overview'!$H$6="Eilean Siar Local Authority",0,new_ci(5,B209,C209,D209,$C$1,G209,1,F209,F209,SIMDrateratios,RateRatios!$B$3)*1000))</f>
        <v>21193.212291717024</v>
      </c>
      <c r="L209" s="72">
        <f>IF('III Tool Overview'!$H$6="Western Isles Health Board",0,IF('III Tool Overview'!$H$6="Eilean Siar Local Authority",0,new_ci(5,B209,C209,D209,$C$1,H209,1,F209,F209,SIMDrateratios,RateRatios!$B$3)*1000))</f>
        <v>21192.635628990622</v>
      </c>
      <c r="M209" s="92">
        <f>IF('III Tool Overview'!$H$6="Western Isles Health Board",0,IF('III Tool Overview'!$H$6="Eilean Siar Local Authority",0,new_ci(10,B209,C209,D209,$C$1,G209,1,F209,F209,SIMDrateratios,RateRatios!$B$3)*10))</f>
        <v>525.66471583702992</v>
      </c>
      <c r="N209" s="92">
        <f>IF('III Tool Overview'!$H$6="Western Isles Health Board",0,IF('III Tool Overview'!$H$6="Eilean Siar Local Authority",0,new_ci(10,B209,C209,D209,$C$1,G209+H209,1,F209,F209,SIMDrateratios,RateRatios!$B$3)*10))</f>
        <v>525.65125049678454</v>
      </c>
      <c r="O209" s="92">
        <f>IF('III Tool Overview'!$H$6="Western Isles Health Board",0,IF('III Tool Overview'!$H$6="Eilean Siar Local Authority",0,new_ci(20,B209,C209,D209,$C$1,G209,1,F209,F209,SIMDrateratios,RateRatios!$B$3)*10))</f>
        <v>1299.5304948962598</v>
      </c>
      <c r="P209" s="92">
        <f>IF('III Tool Overview'!$H$6="Western Isles Health Board",0,IF('III Tool Overview'!$H$6="Eilean Siar Local Authority",0,new_ci(20,B209,C209,D209,$C$1,G209+H209,1,F209,F209,SIMDrateratios,RateRatios!$B$3)*10))</f>
        <v>1299.5031476513709</v>
      </c>
      <c r="Q209" s="92">
        <f>IF('III Tool Overview'!$H$6="Western Isles Health Board",0,IF('III Tool Overview'!$H$6="Eilean Siar Local Authority",0,new_yll(2,B209,C209,D209,$C$1,G209,1,F209,F209,SIMDrateratios,RateRatios!$B$3)*10))</f>
        <v>1543.7921145706625</v>
      </c>
      <c r="R209" s="92">
        <f>IF('III Tool Overview'!$H$6="Western Isles Health Board",0,IF('III Tool Overview'!$H$6="Eilean Siar Local Authority",0,new_yll(2,B209,C209,D209,$C$1,G209+H209,1,F209,F209,SIMDrateratios,RateRatios!$B$3)*10))</f>
        <v>1543.7489068051511</v>
      </c>
      <c r="S209" s="92">
        <f t="shared" si="282"/>
        <v>4.3207765511397156E-2</v>
      </c>
      <c r="T209" s="92">
        <f>IF('III Tool Overview'!$H$6="Western Isles Health Board",0,IF('III Tool Overview'!$H$6="Eilean Siar Local Authority",0,new_yll(5,B209,C209,D209,$C$1,G209,1,F209,F209,SIMDrateratios,RateRatios!$B$3)*1000))</f>
        <v>624133.58887054259</v>
      </c>
      <c r="U209" s="92">
        <f>IF('III Tool Overview'!$H$6="Western Isles Health Board",0,IF('III Tool Overview'!$H$6="Eilean Siar Local Authority",0,new_yll(5,B209,C209,D209,$C$1,G209+H209,1,F209,F209,SIMDrateratios,RateRatios!$B$3)*1000))</f>
        <v>624116.59278920596</v>
      </c>
      <c r="V209" s="92">
        <f t="shared" si="283"/>
        <v>16.996081336634234</v>
      </c>
      <c r="W209" s="92">
        <f>IF('III Tool Overview'!$H$6="Western Isles Health Board",0,IF('III Tool Overview'!$H$6="Eilean Siar Local Authority",0,new_yll(10,B209,C209,D209,$C$1,G209,1,F209,F209,SIMDrateratios,RateRatios!$B$3)*10))</f>
        <v>14062.838944783389</v>
      </c>
      <c r="X209" s="92">
        <f>IF('III Tool Overview'!$H$6="Western Isles Health Board",0,IF('III Tool Overview'!$H$6="Eilean Siar Local Authority",0,new_yll(10,B209,C209,D209,$C$1,G209+H209,1,F209,F209,SIMDrateratios,RateRatios!$B$3)*10))</f>
        <v>14062.476634039484</v>
      </c>
      <c r="Y209" s="92">
        <f t="shared" si="284"/>
        <v>0.36231074390525464</v>
      </c>
      <c r="Z209" s="92">
        <f>IF('III Tool Overview'!$H$6="Western Isles Health Board",0,IF('III Tool Overview'!$H$6="Eilean Siar Local Authority",0,new_yll(20,B209,C209,D209,$C$1,G209,1,F209,F209,SIMDrateratios,RateRatios!$B$3)*10))</f>
        <v>27468.575197588147</v>
      </c>
      <c r="AA209" s="92">
        <f>IF('III Tool Overview'!$H$6="Western Isles Health Board",0,IF('III Tool Overview'!$H$6="Eilean Siar Local Authority",0,new_yll(20,B209,C209,D209,$C$1,G209+H209,1,F209,F209,SIMDrateratios,RateRatios!$B$3)*10))</f>
        <v>27467.965814453331</v>
      </c>
      <c r="AB209" s="92">
        <f t="shared" si="285"/>
        <v>0.60938313481528894</v>
      </c>
      <c r="AC209" s="92">
        <f>IF('III Tool Overview'!$H$6="Western Isles Health Board",0,IF('III Tool Overview'!$H$6="Eilean Siar Local Authority",0,hosp_count(2,B209,C209,D209,$C$1,G209,1,F209,F209,SIMDRateRatios_hosp,SIMDrateratios,RateRatios!$B$3)*10))</f>
        <v>1066.7290926532637</v>
      </c>
      <c r="AD209" s="92">
        <f>IF('III Tool Overview'!$H$6="Western Isles Health Board",0,IF('III Tool Overview'!$H$6="Eilean Siar Local Authority",0,hosp_count(2,B209,C209,D209,$C$1,G209+H209,1,F209,F209,SIMDRateRatios_hosp,SIMDrateratios,RateRatios!$B$3)*10))</f>
        <v>1066.7056886045136</v>
      </c>
      <c r="AE209" s="92">
        <f t="shared" si="286"/>
        <v>2.3404048750080619E-2</v>
      </c>
      <c r="AF209" s="92">
        <f>IF('III Tool Overview'!$H$6="Western Isles Health Board",0,IF('III Tool Overview'!$H$6="Eilean Siar Local Authority",0,hosp_count(5,B209,C209,D209,$C$1,G209,1,F209,F209,SIMDRateRatios_hosp,SIMDrateratios,RateRatios!$B$3)*1000))</f>
        <v>439304.24911765516</v>
      </c>
      <c r="AG209" s="92">
        <f>IF('III Tool Overview'!$H$6="Western Isles Health Board",0,IF('III Tool Overview'!$H$6="Eilean Siar Local Authority",0,hosp_count(5,B209,C209,D209,$C$1,G209+H209,1,F209,F209,SIMDRateRatios_hosp,SIMDrateratios,RateRatios!$B$3)*1000))</f>
        <v>439294.93693865318</v>
      </c>
      <c r="AH209" s="92">
        <f t="shared" si="287"/>
        <v>9.3121790019795299</v>
      </c>
      <c r="AI209" s="92">
        <f>IF('III Tool Overview'!$H$6="Western Isles Health Board",0,IF('III Tool Overview'!$H$6="Eilean Siar Local Authority",0,hosp_count(10,B209,C209,D209,$C$1,G209,1,F209,F209,SIMDRateRatios_hosp,SIMDrateratios,RateRatios!$B$3)*10))</f>
        <v>10301.23601234443</v>
      </c>
      <c r="AJ209" s="92">
        <f>IF('III Tool Overview'!$H$6="Western Isles Health Board",0,IF('III Tool Overview'!$H$6="Eilean Siar Local Authority",0,hosp_count(10,B209,C209,D209,$C$1,G209+H209,1,F209,F209,SIMDRateRatios_hosp,SIMDrateratios,RateRatios!$B$3)*10))</f>
        <v>10301.032889272221</v>
      </c>
      <c r="AK209" s="92">
        <f t="shared" si="288"/>
        <v>0.20312307220956427</v>
      </c>
      <c r="AL209" s="92">
        <f>IF('III Tool Overview'!$H$6="Western Isles Health Board",0,IF('III Tool Overview'!$H$6="Eilean Siar Local Authority",0,hosp_count(20,B209,C209,D209,$C$1,G209,1,F209,F209,SIMDRateRatios_hosp,SIMDrateratios,RateRatios!$B$3)*10))</f>
        <v>22740.716178297924</v>
      </c>
      <c r="AM209" s="92">
        <f>IF('III Tool Overview'!$H$6="Western Isles Health Board",0,IF('III Tool Overview'!$H$6="Eilean Siar Local Authority",0,hosp_count(20,B209,C209,D209,$C$1,G209+H209,1,F209,F209,SIMDRateRatios_hosp,SIMDrateratios,RateRatios!$B$3)*10))</f>
        <v>22740.359388262383</v>
      </c>
      <c r="AN209" s="92">
        <f t="shared" si="289"/>
        <v>0.35679003554105293</v>
      </c>
    </row>
    <row r="210" spans="1:63" x14ac:dyDescent="0.2">
      <c r="A210" s="83" t="s">
        <v>105</v>
      </c>
      <c r="B210" s="71">
        <v>72.5</v>
      </c>
      <c r="C210" s="71" t="s">
        <v>1</v>
      </c>
      <c r="D210" s="76">
        <v>4</v>
      </c>
      <c r="E210" s="84">
        <v>1</v>
      </c>
      <c r="F210" s="80">
        <f>HLOOKUP('III Tool Overview'!$H$6,LookUpData_Pop!$B$1:$AV$269,LookUpData_Pop!BB205,FALSE)/50</f>
        <v>243.76</v>
      </c>
      <c r="G210" s="59">
        <f>'III Tool Overview'!$H$9/110</f>
        <v>0</v>
      </c>
      <c r="H210" s="72">
        <f t="shared" si="281"/>
        <v>243.76</v>
      </c>
      <c r="I210" s="92">
        <f>IF('III Tool Overview'!$H$6="Western Isles Health Board",0,IF('III Tool Overview'!$H$6="Eilean Siar Local Authority",0,new_ci(2,B210,C210,D210,$C$1,G210,1,F210,E210*F210,SIMDrateratios,RateRatios!$B$3)*10))</f>
        <v>53.41787424333652</v>
      </c>
      <c r="J210" s="92">
        <f>IF('III Tool Overview'!$H$6="Western Isles Health Board",0,IF('III Tool Overview'!$H$6="Eilean Siar Local Authority",0,new_ci(2,B210,C210,D210,$C$1,G210+H210,1,H210,H210,SIMDrateratios,RateRatios!$B$3)*10))</f>
        <v>53.416383164926849</v>
      </c>
      <c r="K210" s="92">
        <f>IF('III Tool Overview'!$H$6="Western Isles Health Board",0,IF('III Tool Overview'!$H$6="Eilean Siar Local Authority",0,new_ci(5,B210,C210,D210,$C$1,G210,1,F210,F210,SIMDrateratios,RateRatios!$B$3)*1000))</f>
        <v>22523.886965198522</v>
      </c>
      <c r="L210" s="72">
        <f>IF('III Tool Overview'!$H$6="Western Isles Health Board",0,IF('III Tool Overview'!$H$6="Eilean Siar Local Authority",0,new_ci(5,B210,C210,D210,$C$1,H210,1,F210,F210,SIMDrateratios,RateRatios!$B$3)*1000))</f>
        <v>22523.281547974377</v>
      </c>
      <c r="M210" s="92">
        <f>IF('III Tool Overview'!$H$6="Western Isles Health Board",0,IF('III Tool Overview'!$H$6="Eilean Siar Local Authority",0,new_ci(10,B210,C210,D210,$C$1,G210,1,F210,F210,SIMDrateratios,RateRatios!$B$3)*10))</f>
        <v>548.25085932169236</v>
      </c>
      <c r="N210" s="92">
        <f>IF('III Tool Overview'!$H$6="Western Isles Health Board",0,IF('III Tool Overview'!$H$6="Eilean Siar Local Authority",0,new_ci(10,B210,C210,D210,$C$1,G210+H210,1,F210,F210,SIMDrateratios,RateRatios!$B$3)*10))</f>
        <v>548.23727256213328</v>
      </c>
      <c r="O210" s="92">
        <f>IF('III Tool Overview'!$H$6="Western Isles Health Board",0,IF('III Tool Overview'!$H$6="Eilean Siar Local Authority",0,new_ci(20,B210,C210,D210,$C$1,G210,1,F210,F210,SIMDrateratios,RateRatios!$B$3)*10))</f>
        <v>1285.2270363550531</v>
      </c>
      <c r="P210" s="92">
        <f>IF('III Tool Overview'!$H$6="Western Isles Health Board",0,IF('III Tool Overview'!$H$6="Eilean Siar Local Authority",0,new_ci(20,B210,C210,D210,$C$1,G210+H210,1,F210,F210,SIMDrateratios,RateRatios!$B$3)*10))</f>
        <v>1285.2026681156301</v>
      </c>
      <c r="Q210" s="92">
        <f>IF('III Tool Overview'!$H$6="Western Isles Health Board",0,IF('III Tool Overview'!$H$6="Eilean Siar Local Authority",0,new_yll(2,B210,C210,D210,$C$1,G210,1,F210,F210,SIMDrateratios,RateRatios!$B$3)*10))</f>
        <v>1442.2826045700858</v>
      </c>
      <c r="R210" s="92">
        <f>IF('III Tool Overview'!$H$6="Western Isles Health Board",0,IF('III Tool Overview'!$H$6="Eilean Siar Local Authority",0,new_yll(2,B210,C210,D210,$C$1,G210+H210,1,F210,F210,SIMDrateratios,RateRatios!$B$3)*10))</f>
        <v>1442.2423454530249</v>
      </c>
      <c r="S210" s="92">
        <f t="shared" si="282"/>
        <v>4.0259117060941207E-2</v>
      </c>
      <c r="T210" s="92">
        <f>IF('III Tool Overview'!$H$6="Western Isles Health Board",0,IF('III Tool Overview'!$H$6="Eilean Siar Local Authority",0,new_yll(5,B210,C210,D210,$C$1,G210,1,F210,F210,SIMDrateratios,RateRatios!$B$3)*1000))</f>
        <v>573397.30005071801</v>
      </c>
      <c r="U210" s="92">
        <f>IF('III Tool Overview'!$H$6="Western Isles Health Board",0,IF('III Tool Overview'!$H$6="Eilean Siar Local Authority",0,new_yll(5,B210,C210,D210,$C$1,G210+H210,1,F210,F210,SIMDrateratios,RateRatios!$B$3)*1000))</f>
        <v>573381.86853534158</v>
      </c>
      <c r="V210" s="92">
        <f t="shared" si="283"/>
        <v>15.431515376432799</v>
      </c>
      <c r="W210" s="92">
        <f>IF('III Tool Overview'!$H$6="Western Isles Health Board",0,IF('III Tool Overview'!$H$6="Eilean Siar Local Authority",0,new_yll(10,B210,C210,D210,$C$1,G210,1,F210,F210,SIMDrateratios,RateRatios!$B$3)*10))</f>
        <v>12499.882093040545</v>
      </c>
      <c r="X210" s="92">
        <f>IF('III Tool Overview'!$H$6="Western Isles Health Board",0,IF('III Tool Overview'!$H$6="Eilean Siar Local Authority",0,new_yll(10,B210,C210,D210,$C$1,G210+H210,1,F210,F210,SIMDrateratios,RateRatios!$B$3)*10))</f>
        <v>12499.569423938523</v>
      </c>
      <c r="Y210" s="92">
        <f t="shared" si="284"/>
        <v>0.31266910202248255</v>
      </c>
      <c r="Z210" s="92">
        <f>IF('III Tool Overview'!$H$6="Western Isles Health Board",0,IF('III Tool Overview'!$H$6="Eilean Siar Local Authority",0,new_yll(20,B210,C210,D210,$C$1,G210,1,F210,F210,SIMDrateratios,RateRatios!$B$3)*10))</f>
        <v>22393.330844005137</v>
      </c>
      <c r="AA210" s="92">
        <f>IF('III Tool Overview'!$H$6="Western Isles Health Board",0,IF('III Tool Overview'!$H$6="Eilean Siar Local Authority",0,new_yll(20,B210,C210,D210,$C$1,G210+H210,1,F210,F210,SIMDrateratios,RateRatios!$B$3)*10))</f>
        <v>22392.865072591449</v>
      </c>
      <c r="AB210" s="92">
        <f t="shared" si="285"/>
        <v>0.46577141368834418</v>
      </c>
      <c r="AC210" s="92">
        <f>IF('III Tool Overview'!$H$6="Western Isles Health Board",0,IF('III Tool Overview'!$H$6="Eilean Siar Local Authority",0,hosp_count(2,B210,C210,D210,$C$1,G210,1,F210,F210,SIMDRateRatios_hosp,SIMDrateratios,RateRatios!$B$3)*10))</f>
        <v>987.55323937106414</v>
      </c>
      <c r="AD210" s="92">
        <f>IF('III Tool Overview'!$H$6="Western Isles Health Board",0,IF('III Tool Overview'!$H$6="Eilean Siar Local Authority",0,hosp_count(2,B210,C210,D210,$C$1,G210+H210,1,F210,F210,SIMDRateRatios_hosp,SIMDrateratios,RateRatios!$B$3)*10))</f>
        <v>987.53156971913256</v>
      </c>
      <c r="AE210" s="92">
        <f t="shared" si="286"/>
        <v>2.1669651931574663E-2</v>
      </c>
      <c r="AF210" s="92">
        <f>IF('III Tool Overview'!$H$6="Western Isles Health Board",0,IF('III Tool Overview'!$H$6="Eilean Siar Local Authority",0,hosp_count(5,B210,C210,D210,$C$1,G210,1,F210,F210,SIMDRateRatios_hosp,SIMDrateratios,RateRatios!$B$3)*1000))</f>
        <v>403128.44503715256</v>
      </c>
      <c r="AG210" s="92">
        <f>IF('III Tool Overview'!$H$6="Western Isles Health Board",0,IF('III Tool Overview'!$H$6="Eilean Siar Local Authority",0,hosp_count(5,B210,C210,D210,$C$1,G210+H210,1,F210,F210,SIMDRateRatios_hosp,SIMDrateratios,RateRatios!$B$3)*1000))</f>
        <v>403119.9971918551</v>
      </c>
      <c r="AH210" s="92">
        <f t="shared" si="287"/>
        <v>8.447845297458116</v>
      </c>
      <c r="AI210" s="92">
        <f>IF('III Tool Overview'!$H$6="Western Isles Health Board",0,IF('III Tool Overview'!$H$6="Eilean Siar Local Authority",0,hosp_count(10,B210,C210,D210,$C$1,G210,1,F210,F210,SIMDRateRatios_hosp,SIMDrateratios,RateRatios!$B$3)*10))</f>
        <v>9289.2422398239323</v>
      </c>
      <c r="AJ210" s="92">
        <f>IF('III Tool Overview'!$H$6="Western Isles Health Board",0,IF('III Tool Overview'!$H$6="Eilean Siar Local Authority",0,hosp_count(10,B210,C210,D210,$C$1,G210+H210,1,F210,F210,SIMDRateRatios_hosp,SIMDrateratios,RateRatios!$B$3)*10))</f>
        <v>9289.0656512822079</v>
      </c>
      <c r="AK210" s="92">
        <f t="shared" si="288"/>
        <v>0.17658854172441352</v>
      </c>
      <c r="AL210" s="92">
        <f>IF('III Tool Overview'!$H$6="Western Isles Health Board",0,IF('III Tool Overview'!$H$6="Eilean Siar Local Authority",0,hosp_count(20,B210,C210,D210,$C$1,G210,1,F210,F210,SIMDRateRatios_hosp,SIMDrateratios,RateRatios!$B$3)*10))</f>
        <v>19569.647366422822</v>
      </c>
      <c r="AM210" s="92">
        <f>IF('III Tool Overview'!$H$6="Western Isles Health Board",0,IF('III Tool Overview'!$H$6="Eilean Siar Local Authority",0,hosp_count(20,B210,C210,D210,$C$1,G210+H210,1,F210,F210,SIMDRateRatios_hosp,SIMDrateratios,RateRatios!$B$3)*10))</f>
        <v>19569.375510188322</v>
      </c>
      <c r="AN210" s="92">
        <f t="shared" si="289"/>
        <v>0.27185623449986451</v>
      </c>
    </row>
    <row r="211" spans="1:63" x14ac:dyDescent="0.2">
      <c r="A211" s="83" t="s">
        <v>106</v>
      </c>
      <c r="B211" s="71">
        <v>77.5</v>
      </c>
      <c r="C211" s="71" t="s">
        <v>1</v>
      </c>
      <c r="D211" s="76">
        <v>4</v>
      </c>
      <c r="E211" s="84">
        <v>1</v>
      </c>
      <c r="F211" s="80">
        <f>HLOOKUP('III Tool Overview'!$H$6,LookUpData_Pop!$B$1:$AV$269,LookUpData_Pop!BB206,FALSE)/50</f>
        <v>187.62</v>
      </c>
      <c r="G211" s="59">
        <f>'III Tool Overview'!$H$9/110</f>
        <v>0</v>
      </c>
      <c r="H211" s="72">
        <f t="shared" si="281"/>
        <v>187.62</v>
      </c>
      <c r="I211" s="92">
        <f>IF('III Tool Overview'!$H$6="Western Isles Health Board",0,IF('III Tool Overview'!$H$6="Eilean Siar Local Authority",0,new_ci(2,B211,C211,D211,$C$1,G211,1,F211,E211*F211,SIMDrateratios,RateRatios!$B$3)*10))</f>
        <v>63.10402058939502</v>
      </c>
      <c r="J211" s="92">
        <f>IF('III Tool Overview'!$H$6="Western Isles Health Board",0,IF('III Tool Overview'!$H$6="Eilean Siar Local Authority",0,new_ci(2,B211,C211,D211,$C$1,G211+H211,1,H211,H211,SIMDrateratios,RateRatios!$B$3)*10))</f>
        <v>63.102267950847065</v>
      </c>
      <c r="K211" s="92">
        <f>IF('III Tool Overview'!$H$6="Western Isles Health Board",0,IF('III Tool Overview'!$H$6="Eilean Siar Local Authority",0,new_ci(5,B211,C211,D211,$C$1,G211,1,F211,F211,SIMDrateratios,RateRatios!$B$3)*1000))</f>
        <v>26085.590283195077</v>
      </c>
      <c r="L211" s="72">
        <f>IF('III Tool Overview'!$H$6="Western Isles Health Board",0,IF('III Tool Overview'!$H$6="Eilean Siar Local Authority",0,new_ci(5,B211,C211,D211,$C$1,H211,1,F211,F211,SIMDrateratios,RateRatios!$B$3)*1000))</f>
        <v>26084.907041185274</v>
      </c>
      <c r="M211" s="92">
        <f>IF('III Tool Overview'!$H$6="Western Isles Health Board",0,IF('III Tool Overview'!$H$6="Eilean Siar Local Authority",0,new_ci(10,B211,C211,D211,$C$1,G211,1,F211,F211,SIMDrateratios,RateRatios!$B$3)*10))</f>
        <v>610.20921201979559</v>
      </c>
      <c r="N211" s="92">
        <f>IF('III Tool Overview'!$H$6="Western Isles Health Board",0,IF('III Tool Overview'!$H$6="Eilean Siar Local Authority",0,new_ci(10,B211,C211,D211,$C$1,G211+H211,1,F211,F211,SIMDrateratios,RateRatios!$B$3)*10))</f>
        <v>610.19514035437692</v>
      </c>
      <c r="O211" s="92">
        <f>IF('III Tool Overview'!$H$6="Western Isles Health Board",0,IF('III Tool Overview'!$H$6="Eilean Siar Local Authority",0,new_ci(20,B211,C211,D211,$C$1,G211,1,F211,F211,SIMDrateratios,RateRatios!$B$3)*10))</f>
        <v>1286.1413944339611</v>
      </c>
      <c r="P211" s="92">
        <f>IF('III Tool Overview'!$H$6="Western Isles Health Board",0,IF('III Tool Overview'!$H$6="Eilean Siar Local Authority",0,new_ci(20,B211,C211,D211,$C$1,G211+H211,1,F211,F211,SIMDrateratios,RateRatios!$B$3)*10))</f>
        <v>1286.1221085666946</v>
      </c>
      <c r="Q211" s="92">
        <f>IF('III Tool Overview'!$H$6="Western Isles Health Board",0,IF('III Tool Overview'!$H$6="Eilean Siar Local Authority",0,new_yll(2,B211,C211,D211,$C$1,G211,1,F211,F211,SIMDrateratios,RateRatios!$B$3)*10))</f>
        <v>1325.1844323772955</v>
      </c>
      <c r="R211" s="92">
        <f>IF('III Tool Overview'!$H$6="Western Isles Health Board",0,IF('III Tool Overview'!$H$6="Eilean Siar Local Authority",0,new_yll(2,B211,C211,D211,$C$1,G211+H211,1,F211,F211,SIMDrateratios,RateRatios!$B$3)*10))</f>
        <v>1325.1476269677883</v>
      </c>
      <c r="S211" s="92">
        <f t="shared" si="282"/>
        <v>3.6805409507223885E-2</v>
      </c>
      <c r="T211" s="92">
        <f>IF('III Tool Overview'!$H$6="Western Isles Health Board",0,IF('III Tool Overview'!$H$6="Eilean Siar Local Authority",0,new_yll(5,B211,C211,D211,$C$1,G211,1,F211,F211,SIMDrateratios,RateRatios!$B$3)*1000))</f>
        <v>507984.34216741374</v>
      </c>
      <c r="U211" s="92">
        <f>IF('III Tool Overview'!$H$6="Western Isles Health Board",0,IF('III Tool Overview'!$H$6="Eilean Siar Local Authority",0,new_yll(5,B211,C211,D211,$C$1,G211+H211,1,F211,F211,SIMDrateratios,RateRatios!$B$3)*1000))</f>
        <v>507971.00246495992</v>
      </c>
      <c r="V211" s="92">
        <f t="shared" si="283"/>
        <v>13.339702453813516</v>
      </c>
      <c r="W211" s="92">
        <f>IF('III Tool Overview'!$H$6="Western Isles Health Board",0,IF('III Tool Overview'!$H$6="Eilean Siar Local Authority",0,new_yll(10,B211,C211,D211,$C$1,G211,1,F211,F211,SIMDrateratios,RateRatios!$B$3)*10))</f>
        <v>10313.349717067747</v>
      </c>
      <c r="X211" s="92">
        <f>IF('III Tool Overview'!$H$6="Western Isles Health Board",0,IF('III Tool Overview'!$H$6="Eilean Siar Local Authority",0,new_yll(10,B211,C211,D211,$C$1,G211+H211,1,F211,F211,SIMDrateratios,RateRatios!$B$3)*10))</f>
        <v>10313.10691323159</v>
      </c>
      <c r="Y211" s="92">
        <f t="shared" si="284"/>
        <v>0.24280383615769097</v>
      </c>
      <c r="Z211" s="92">
        <f>IF('III Tool Overview'!$H$6="Western Isles Health Board",0,IF('III Tool Overview'!$H$6="Eilean Siar Local Authority",0,new_yll(20,B211,C211,D211,$C$1,G211,1,F211,F211,SIMDrateratios,RateRatios!$B$3)*10))</f>
        <v>15478.907798133478</v>
      </c>
      <c r="AA211" s="92">
        <f>IF('III Tool Overview'!$H$6="Western Isles Health Board",0,IF('III Tool Overview'!$H$6="Eilean Siar Local Authority",0,new_yll(20,B211,C211,D211,$C$1,G211+H211,1,F211,F211,SIMDrateratios,RateRatios!$B$3)*10))</f>
        <v>15478.613418343068</v>
      </c>
      <c r="AB211" s="92">
        <f t="shared" si="285"/>
        <v>0.29437979040994833</v>
      </c>
      <c r="AC211" s="92">
        <f>IF('III Tool Overview'!$H$6="Western Isles Health Board",0,IF('III Tool Overview'!$H$6="Eilean Siar Local Authority",0,hosp_count(2,B211,C211,D211,$C$1,G211,1,F211,F211,SIMDRateRatios_hosp,SIMDrateratios,RateRatios!$B$3)*10))</f>
        <v>937.12564713281813</v>
      </c>
      <c r="AD211" s="92">
        <f>IF('III Tool Overview'!$H$6="Western Isles Health Board",0,IF('III Tool Overview'!$H$6="Eilean Siar Local Authority",0,hosp_count(2,B211,C211,D211,$C$1,G211+H211,1,F211,F211,SIMDRateRatios_hosp,SIMDrateratios,RateRatios!$B$3)*10))</f>
        <v>937.10506262089802</v>
      </c>
      <c r="AE211" s="92">
        <f t="shared" si="286"/>
        <v>2.0584511920105797E-2</v>
      </c>
      <c r="AF211" s="92">
        <f>IF('III Tool Overview'!$H$6="Western Isles Health Board",0,IF('III Tool Overview'!$H$6="Eilean Siar Local Authority",0,hosp_count(5,B211,C211,D211,$C$1,G211,1,F211,F211,SIMDRateRatios_hosp,SIMDrateratios,RateRatios!$B$3)*1000))</f>
        <v>375372.36871119088</v>
      </c>
      <c r="AG211" s="92">
        <f>IF('III Tool Overview'!$H$6="Western Isles Health Board",0,IF('III Tool Overview'!$H$6="Eilean Siar Local Authority",0,hosp_count(5,B211,C211,D211,$C$1,G211+H211,1,F211,F211,SIMDRateRatios_hosp,SIMDrateratios,RateRatios!$B$3)*1000))</f>
        <v>375364.68996006687</v>
      </c>
      <c r="AH211" s="92">
        <f t="shared" si="287"/>
        <v>7.678751124010887</v>
      </c>
      <c r="AI211" s="92">
        <f>IF('III Tool Overview'!$H$6="Western Isles Health Board",0,IF('III Tool Overview'!$H$6="Eilean Siar Local Authority",0,hosp_count(10,B211,C211,D211,$C$1,G211,1,F211,F211,SIMDRateRatios_hosp,SIMDrateratios,RateRatios!$B$3)*10))</f>
        <v>8336.5750030359159</v>
      </c>
      <c r="AJ211" s="92">
        <f>IF('III Tool Overview'!$H$6="Western Isles Health Board",0,IF('III Tool Overview'!$H$6="Eilean Siar Local Authority",0,hosp_count(10,B211,C211,D211,$C$1,G211+H211,1,F211,F211,SIMDRateRatios_hosp,SIMDrateratios,RateRatios!$B$3)*10))</f>
        <v>8336.4286880254422</v>
      </c>
      <c r="AK211" s="92">
        <f t="shared" si="288"/>
        <v>0.14631501047369966</v>
      </c>
      <c r="AL211" s="92">
        <f>IF('III Tool Overview'!$H$6="Western Isles Health Board",0,IF('III Tool Overview'!$H$6="Eilean Siar Local Authority",0,hosp_count(20,B211,C211,D211,$C$1,G211,1,F211,F211,SIMDRateRatios_hosp,SIMDrateratios,RateRatios!$B$3)*10))</f>
        <v>15998.286492069166</v>
      </c>
      <c r="AM211" s="92">
        <f>IF('III Tool Overview'!$H$6="Western Isles Health Board",0,IF('III Tool Overview'!$H$6="Eilean Siar Local Authority",0,hosp_count(20,B211,C211,D211,$C$1,G211+H211,1,F211,F211,SIMDRateRatios_hosp,SIMDrateratios,RateRatios!$B$3)*10))</f>
        <v>15998.118637776541</v>
      </c>
      <c r="AN211" s="92">
        <f t="shared" si="289"/>
        <v>0.16785429262563412</v>
      </c>
    </row>
    <row r="212" spans="1:63" x14ac:dyDescent="0.2">
      <c r="A212" s="83" t="s">
        <v>107</v>
      </c>
      <c r="B212" s="71">
        <v>82.5</v>
      </c>
      <c r="C212" s="71" t="s">
        <v>1</v>
      </c>
      <c r="D212" s="76">
        <v>4</v>
      </c>
      <c r="E212" s="84">
        <v>1</v>
      </c>
      <c r="F212" s="80">
        <f>HLOOKUP('III Tool Overview'!$H$6,LookUpData_Pop!$B$1:$AV$269,LookUpData_Pop!BB207,FALSE)/50</f>
        <v>115.96</v>
      </c>
      <c r="G212" s="59">
        <f>'III Tool Overview'!$H$9/110</f>
        <v>0</v>
      </c>
      <c r="H212" s="72">
        <f t="shared" si="281"/>
        <v>115.96</v>
      </c>
      <c r="I212" s="92">
        <f>IF('III Tool Overview'!$H$6="Western Isles Health Board",0,IF('III Tool Overview'!$H$6="Eilean Siar Local Authority",0,new_ci(2,B212,C212,D212,$C$1,G212,1,F212,E212*F212,SIMDrateratios,RateRatios!$B$3)*10))</f>
        <v>51.805996318678254</v>
      </c>
      <c r="J212" s="92">
        <f>IF('III Tool Overview'!$H$6="Western Isles Health Board",0,IF('III Tool Overview'!$H$6="Eilean Siar Local Authority",0,new_ci(2,B212,C212,D212,$C$1,G212+H212,1,H212,H212,SIMDrateratios,RateRatios!$B$3)*10))</f>
        <v>51.804568166633615</v>
      </c>
      <c r="K212" s="92">
        <f>IF('III Tool Overview'!$H$6="Western Isles Health Board",0,IF('III Tool Overview'!$H$6="Eilean Siar Local Authority",0,new_ci(5,B212,C212,D212,$C$1,G212,1,F212,F212,SIMDrateratios,RateRatios!$B$3)*1000))</f>
        <v>21018.489615051396</v>
      </c>
      <c r="L212" s="72">
        <f>IF('III Tool Overview'!$H$6="Western Isles Health Board",0,IF('III Tool Overview'!$H$6="Eilean Siar Local Authority",0,new_ci(5,B212,C212,D212,$C$1,H212,1,F212,F212,SIMDrateratios,RateRatios!$B$3)*1000))</f>
        <v>21017.954053047553</v>
      </c>
      <c r="M212" s="92">
        <f>IF('III Tool Overview'!$H$6="Western Isles Health Board",0,IF('III Tool Overview'!$H$6="Eilean Siar Local Authority",0,new_ci(10,B212,C212,D212,$C$1,G212,1,F212,F212,SIMDrateratios,RateRatios!$B$3)*10))</f>
        <v>473.99777492092278</v>
      </c>
      <c r="N212" s="92">
        <f>IF('III Tool Overview'!$H$6="Western Isles Health Board",0,IF('III Tool Overview'!$H$6="Eilean Siar Local Authority",0,new_ci(10,B212,C212,D212,$C$1,G212+H212,1,F212,F212,SIMDrateratios,RateRatios!$B$3)*10))</f>
        <v>473.98761169023743</v>
      </c>
      <c r="O212" s="92">
        <f>IF('III Tool Overview'!$H$6="Western Isles Health Board",0,IF('III Tool Overview'!$H$6="Eilean Siar Local Authority",0,new_ci(20,B212,C212,D212,$C$1,G212,1,F212,F212,SIMDrateratios,RateRatios!$B$3)*10))</f>
        <v>912.32778483869595</v>
      </c>
      <c r="P212" s="92">
        <f>IF('III Tool Overview'!$H$6="Western Isles Health Board",0,IF('III Tool Overview'!$H$6="Eilean Siar Local Authority",0,new_ci(20,B212,C212,D212,$C$1,G212+H212,1,F212,F212,SIMDrateratios,RateRatios!$B$3)*10))</f>
        <v>912.31700616004287</v>
      </c>
      <c r="Q212" s="92">
        <f>IF('III Tool Overview'!$H$6="Western Isles Health Board",0,IF('III Tool Overview'!$H$6="Eilean Siar Local Authority",0,new_yll(2,B212,C212,D212,$C$1,G212,1,F212,F212,SIMDrateratios,RateRatios!$B$3)*10))</f>
        <v>880.7019374175303</v>
      </c>
      <c r="R212" s="92">
        <f>IF('III Tool Overview'!$H$6="Western Isles Health Board",0,IF('III Tool Overview'!$H$6="Eilean Siar Local Authority",0,new_yll(2,B212,C212,D212,$C$1,G212+H212,1,F212,F212,SIMDrateratios,RateRatios!$B$3)*10))</f>
        <v>880.6776588327715</v>
      </c>
      <c r="S212" s="92">
        <f t="shared" si="282"/>
        <v>2.4278584758803845E-2</v>
      </c>
      <c r="T212" s="92">
        <f>IF('III Tool Overview'!$H$6="Western Isles Health Board",0,IF('III Tool Overview'!$H$6="Eilean Siar Local Authority",0,new_yll(5,B212,C212,D212,$C$1,G212,1,F212,F212,SIMDrateratios,RateRatios!$B$3)*1000))</f>
        <v>325564.54180976335</v>
      </c>
      <c r="U212" s="92">
        <f>IF('III Tool Overview'!$H$6="Western Isles Health Board",0,IF('III Tool Overview'!$H$6="Eilean Siar Local Authority",0,new_yll(5,B212,C212,D212,$C$1,G212+H212,1,F212,F212,SIMDrateratios,RateRatios!$B$3)*1000))</f>
        <v>325556.2092875893</v>
      </c>
      <c r="V212" s="92">
        <f t="shared" si="283"/>
        <v>8.3325221740524285</v>
      </c>
      <c r="W212" s="92">
        <f>IF('III Tool Overview'!$H$6="Western Isles Health Board",0,IF('III Tool Overview'!$H$6="Eilean Siar Local Authority",0,new_yll(10,B212,C212,D212,$C$1,G212,1,F212,F212,SIMDrateratios,RateRatios!$B$3)*10))</f>
        <v>6161.0600932157695</v>
      </c>
      <c r="X212" s="92">
        <f>IF('III Tool Overview'!$H$6="Western Isles Health Board",0,IF('III Tool Overview'!$H$6="Eilean Siar Local Authority",0,new_yll(10,B212,C212,D212,$C$1,G212+H212,1,F212,F212,SIMDrateratios,RateRatios!$B$3)*10))</f>
        <v>6160.9228566481761</v>
      </c>
      <c r="Y212" s="92">
        <f t="shared" si="284"/>
        <v>0.13723656759339065</v>
      </c>
      <c r="Z212" s="92">
        <f>IF('III Tool Overview'!$H$6="Western Isles Health Board",0,IF('III Tool Overview'!$H$6="Eilean Siar Local Authority",0,new_yll(20,B212,C212,D212,$C$1,G212,1,F212,F212,SIMDrateratios,RateRatios!$B$3)*10))</f>
        <v>7847.2017742957796</v>
      </c>
      <c r="AA212" s="92">
        <f>IF('III Tool Overview'!$H$6="Western Isles Health Board",0,IF('III Tool Overview'!$H$6="Eilean Siar Local Authority",0,new_yll(20,B212,C212,D212,$C$1,G212+H212,1,F212,F212,SIMDrateratios,RateRatios!$B$3)*10))</f>
        <v>7847.0522004446775</v>
      </c>
      <c r="AB212" s="92">
        <f t="shared" si="285"/>
        <v>0.14957385110210453</v>
      </c>
      <c r="AC212" s="92">
        <f>IF('III Tool Overview'!$H$6="Western Isles Health Board",0,IF('III Tool Overview'!$H$6="Eilean Siar Local Authority",0,hosp_count(2,B212,C212,D212,$C$1,G212,1,F212,F212,SIMDRateRatios_hosp,SIMDrateratios,RateRatios!$B$3)*10))</f>
        <v>665.94849600642783</v>
      </c>
      <c r="AD212" s="92">
        <f>IF('III Tool Overview'!$H$6="Western Isles Health Board",0,IF('III Tool Overview'!$H$6="Eilean Siar Local Authority",0,hosp_count(2,B212,C212,D212,$C$1,G212+H212,1,F212,F212,SIMDRateRatios_hosp,SIMDrateratios,RateRatios!$B$3)*10))</f>
        <v>665.93389259040896</v>
      </c>
      <c r="AE212" s="92">
        <f t="shared" si="286"/>
        <v>1.460341601887194E-2</v>
      </c>
      <c r="AF212" s="92">
        <f>IF('III Tool Overview'!$H$6="Western Isles Health Board",0,IF('III Tool Overview'!$H$6="Eilean Siar Local Authority",0,hosp_count(5,B212,C212,D212,$C$1,G212,1,F212,F212,SIMDRateRatios_hosp,SIMDrateratios,RateRatios!$B$3)*1000))</f>
        <v>262031.27969558016</v>
      </c>
      <c r="AG212" s="92">
        <f>IF('III Tool Overview'!$H$6="Western Isles Health Board",0,IF('III Tool Overview'!$H$6="Eilean Siar Local Authority",0,hosp_count(5,B212,C212,D212,$C$1,G212+H212,1,F212,F212,SIMDRateRatios_hosp,SIMDrateratios,RateRatios!$B$3)*1000))</f>
        <v>262026.05563044795</v>
      </c>
      <c r="AH212" s="92">
        <f t="shared" si="287"/>
        <v>5.2240651322063059</v>
      </c>
      <c r="AI212" s="92">
        <f>IF('III Tool Overview'!$H$6="Western Isles Health Board",0,IF('III Tool Overview'!$H$6="Eilean Siar Local Authority",0,hosp_count(10,B212,C212,D212,$C$1,G212,1,F212,F212,SIMDRateRatios_hosp,SIMDrateratios,RateRatios!$B$3)*10))</f>
        <v>5625.0583687044027</v>
      </c>
      <c r="AJ212" s="92">
        <f>IF('III Tool Overview'!$H$6="Western Isles Health Board",0,IF('III Tool Overview'!$H$6="Eilean Siar Local Authority",0,hosp_count(10,B212,C212,D212,$C$1,G212+H212,1,F212,F212,SIMDRateRatios_hosp,SIMDrateratios,RateRatios!$B$3)*10))</f>
        <v>5624.9672954087546</v>
      </c>
      <c r="AK212" s="92">
        <f t="shared" si="288"/>
        <v>9.1073295648129715E-2</v>
      </c>
      <c r="AL212" s="92">
        <f>IF('III Tool Overview'!$H$6="Western Isles Health Board",0,IF('III Tool Overview'!$H$6="Eilean Siar Local Authority",0,hosp_count(20,B212,C212,D212,$C$1,G212,1,F212,F212,SIMDRateRatios_hosp,SIMDrateratios,RateRatios!$B$3)*10))</f>
        <v>9971.4754774187568</v>
      </c>
      <c r="AM212" s="92">
        <f>IF('III Tool Overview'!$H$6="Western Isles Health Board",0,IF('III Tool Overview'!$H$6="Eilean Siar Local Authority",0,hosp_count(20,B212,C212,D212,$C$1,G212+H212,1,F212,F212,SIMDRateRatios_hosp,SIMDrateratios,RateRatios!$B$3)*10))</f>
        <v>9971.3977578230752</v>
      </c>
      <c r="AN212" s="92">
        <f t="shared" si="289"/>
        <v>7.7719595681628562E-2</v>
      </c>
    </row>
    <row r="213" spans="1:63" s="87" customFormat="1" x14ac:dyDescent="0.2">
      <c r="A213" s="83" t="s">
        <v>108</v>
      </c>
      <c r="B213" s="71">
        <v>87.5</v>
      </c>
      <c r="C213" s="71" t="s">
        <v>1</v>
      </c>
      <c r="D213" s="76">
        <v>4</v>
      </c>
      <c r="E213" s="84">
        <v>1</v>
      </c>
      <c r="F213" s="80">
        <f>HLOOKUP('III Tool Overview'!$H$6,LookUpData_Pop!$B$1:$AV$269,LookUpData_Pop!BB208,FALSE)/50</f>
        <v>58.94</v>
      </c>
      <c r="G213" s="59">
        <f>'III Tool Overview'!$H$9/110</f>
        <v>0</v>
      </c>
      <c r="H213" s="72">
        <f t="shared" si="281"/>
        <v>58.94</v>
      </c>
      <c r="I213" s="92">
        <f>IF('III Tool Overview'!$H$6="Western Isles Health Board",0,IF('III Tool Overview'!$H$6="Eilean Siar Local Authority",0,new_ci(2,B213,C213,D213,$C$1,G213,1,F213,E213*F213,SIMDrateratios,RateRatios!$B$3)*10))</f>
        <v>40.160025104653002</v>
      </c>
      <c r="J213" s="92">
        <f>IF('III Tool Overview'!$H$6="Western Isles Health Board",0,IF('III Tool Overview'!$H$6="Eilean Siar Local Authority",0,new_ci(2,B213,C213,D213,$C$1,G213+H213,1,H213,H213,SIMDrateratios,RateRatios!$B$3)*10))</f>
        <v>40.158931075415467</v>
      </c>
      <c r="K213" s="92">
        <f>IF('III Tool Overview'!$H$6="Western Isles Health Board",0,IF('III Tool Overview'!$H$6="Eilean Siar Local Authority",0,new_ci(5,B213,C213,D213,$C$1,G213,1,F213,F213,SIMDrateratios,RateRatios!$B$3)*1000))</f>
        <v>15658.043027820324</v>
      </c>
      <c r="L213" s="72">
        <f>IF('III Tool Overview'!$H$6="Western Isles Health Board",0,IF('III Tool Overview'!$H$6="Eilean Siar Local Authority",0,new_ci(5,B213,C213,D213,$C$1,H213,1,F213,F213,SIMDrateratios,RateRatios!$B$3)*1000))</f>
        <v>15657.665792474338</v>
      </c>
      <c r="M213" s="92">
        <f>IF('III Tool Overview'!$H$6="Western Isles Health Board",0,IF('III Tool Overview'!$H$6="Eilean Siar Local Authority",0,new_ci(10,B213,C213,D213,$C$1,G213,1,F213,F213,SIMDrateratios,RateRatios!$B$3)*10))</f>
        <v>327.57917676368686</v>
      </c>
      <c r="N213" s="92">
        <f>IF('III Tool Overview'!$H$6="Western Isles Health Board",0,IF('III Tool Overview'!$H$6="Eilean Siar Local Authority",0,new_ci(10,B213,C213,D213,$C$1,G213+H213,1,F213,F213,SIMDrateratios,RateRatios!$B$3)*10))</f>
        <v>327.57318000322641</v>
      </c>
      <c r="O213" s="92">
        <f>IF('III Tool Overview'!$H$6="Western Isles Health Board",0,IF('III Tool Overview'!$H$6="Eilean Siar Local Authority",0,new_ci(20,B213,C213,D213,$C$1,G213,1,F213,F213,SIMDrateratios,RateRatios!$B$3)*10))</f>
        <v>535.18084074883075</v>
      </c>
      <c r="P213" s="92">
        <f>IF('III Tool Overview'!$H$6="Western Isles Health Board",0,IF('III Tool Overview'!$H$6="Eilean Siar Local Authority",0,new_ci(20,B213,C213,D213,$C$1,G213+H213,1,F213,F213,SIMDrateratios,RateRatios!$B$3)*10))</f>
        <v>535.17718901316312</v>
      </c>
      <c r="Q213" s="92">
        <f>IF('III Tool Overview'!$H$6="Western Isles Health Board",0,IF('III Tool Overview'!$H$6="Eilean Siar Local Authority",0,new_yll(2,B213,C213,D213,$C$1,G213,1,F213,F213,SIMDrateratios,RateRatios!$B$3)*10))</f>
        <v>441.76027615118306</v>
      </c>
      <c r="R213" s="92">
        <f>IF('III Tool Overview'!$H$6="Western Isles Health Board",0,IF('III Tool Overview'!$H$6="Eilean Siar Local Authority",0,new_yll(2,B213,C213,D213,$C$1,G213+H213,1,F213,F213,SIMDrateratios,RateRatios!$B$3)*10))</f>
        <v>441.74824182957013</v>
      </c>
      <c r="S213" s="92">
        <f t="shared" si="282"/>
        <v>1.2034321612929944E-2</v>
      </c>
      <c r="T213" s="92">
        <f>IF('III Tool Overview'!$H$6="Western Isles Health Board",0,IF('III Tool Overview'!$H$6="Eilean Siar Local Authority",0,new_yll(5,B213,C213,D213,$C$1,G213,1,F213,F213,SIMDrateratios,RateRatios!$B$3)*1000))</f>
        <v>149116.77962388826</v>
      </c>
      <c r="U213" s="92">
        <f>IF('III Tool Overview'!$H$6="Western Isles Health Board",0,IF('III Tool Overview'!$H$6="Eilean Siar Local Authority",0,new_yll(5,B213,C213,D213,$C$1,G213+H213,1,F213,F213,SIMDrateratios,RateRatios!$B$3)*1000))</f>
        <v>149113.1446082881</v>
      </c>
      <c r="V213" s="92">
        <f t="shared" si="283"/>
        <v>3.6350156001572032</v>
      </c>
      <c r="W213" s="92">
        <f>IF('III Tool Overview'!$H$6="Western Isles Health Board",0,IF('III Tool Overview'!$H$6="Eilean Siar Local Authority",0,new_yll(10,B213,C213,D213,$C$1,G213,1,F213,F213,SIMDrateratios,RateRatios!$B$3)*10))</f>
        <v>2360.4392757965761</v>
      </c>
      <c r="X213" s="92">
        <f>IF('III Tool Overview'!$H$6="Western Isles Health Board",0,IF('III Tool Overview'!$H$6="Eilean Siar Local Authority",0,new_yll(10,B213,C213,D213,$C$1,G213+H213,1,F213,F213,SIMDrateratios,RateRatios!$B$3)*10))</f>
        <v>2360.390657342914</v>
      </c>
      <c r="Y213" s="92">
        <f t="shared" si="284"/>
        <v>4.8618453662129468E-2</v>
      </c>
      <c r="Z213" s="92">
        <f>IF('III Tool Overview'!$H$6="Western Isles Health Board",0,IF('III Tool Overview'!$H$6="Eilean Siar Local Authority",0,new_yll(20,B213,C213,D213,$C$1,G213,1,F213,F213,SIMDrateratios,RateRatios!$B$3)*10))</f>
        <v>2002.1170281585096</v>
      </c>
      <c r="AA213" s="92">
        <f>IF('III Tool Overview'!$H$6="Western Isles Health Board",0,IF('III Tool Overview'!$H$6="Eilean Siar Local Authority",0,new_yll(20,B213,C213,D213,$C$1,G213+H213,1,F213,F213,SIMDrateratios,RateRatios!$B$3)*10))</f>
        <v>2002.0574745977951</v>
      </c>
      <c r="AB213" s="92">
        <f t="shared" si="285"/>
        <v>5.9553560714448395E-2</v>
      </c>
      <c r="AC213" s="92">
        <f>IF('III Tool Overview'!$H$6="Western Isles Health Board",0,IF('III Tool Overview'!$H$6="Eilean Siar Local Authority",0,hosp_count(2,B213,C213,D213,$C$1,G213,1,F213,F213,SIMDRateRatios_hosp,SIMDrateratios,RateRatios!$B$3)*10))</f>
        <v>417.31421916788838</v>
      </c>
      <c r="AD213" s="92">
        <f>IF('III Tool Overview'!$H$6="Western Isles Health Board",0,IF('III Tool Overview'!$H$6="Eilean Siar Local Authority",0,hosp_count(2,B213,C213,D213,$C$1,G213+H213,1,F213,F213,SIMDRateRatios_hosp,SIMDrateratios,RateRatios!$B$3)*10))</f>
        <v>417.3050618330322</v>
      </c>
      <c r="AE213" s="92">
        <f t="shared" si="286"/>
        <v>9.157334856183752E-3</v>
      </c>
      <c r="AF213" s="92">
        <f>IF('III Tool Overview'!$H$6="Western Isles Health Board",0,IF('III Tool Overview'!$H$6="Eilean Siar Local Authority",0,hosp_count(5,B213,C213,D213,$C$1,G213,1,F213,F213,SIMDRateRatios_hosp,SIMDrateratios,RateRatios!$B$3)*1000))</f>
        <v>158080.57475490746</v>
      </c>
      <c r="AG213" s="92">
        <f>IF('III Tool Overview'!$H$6="Western Isles Health Board",0,IF('III Tool Overview'!$H$6="Eilean Siar Local Authority",0,hosp_count(5,B213,C213,D213,$C$1,G213+H213,1,F213,F213,SIMDRateRatios_hosp,SIMDrateratios,RateRatios!$B$3)*1000))</f>
        <v>158077.58144751281</v>
      </c>
      <c r="AH213" s="92">
        <f t="shared" si="287"/>
        <v>2.993307394644944</v>
      </c>
      <c r="AI213" s="92">
        <f>IF('III Tool Overview'!$H$6="Western Isles Health Board",0,IF('III Tool Overview'!$H$6="Eilean Siar Local Authority",0,hosp_count(10,B213,C213,D213,$C$1,G213,1,F213,F213,SIMDRateRatios_hosp,SIMDrateratios,RateRatios!$B$3)*10))</f>
        <v>3165.3632614350054</v>
      </c>
      <c r="AJ213" s="92">
        <f>IF('III Tool Overview'!$H$6="Western Isles Health Board",0,IF('III Tool Overview'!$H$6="Eilean Siar Local Authority",0,hosp_count(10,B213,C213,D213,$C$1,G213+H213,1,F213,F213,SIMDRateRatios_hosp,SIMDrateratios,RateRatios!$B$3)*10))</f>
        <v>3165.3203072586734</v>
      </c>
      <c r="AK213" s="92">
        <f t="shared" si="288"/>
        <v>4.2954176331932103E-2</v>
      </c>
      <c r="AL213" s="92">
        <f>IF('III Tool Overview'!$H$6="Western Isles Health Board",0,IF('III Tool Overview'!$H$6="Eilean Siar Local Authority",0,hosp_count(20,B213,C213,D213,$C$1,G213,1,F213,F213,SIMDRateRatios_hosp,SIMDrateratios,RateRatios!$B$3)*10))</f>
        <v>4865.5209142111762</v>
      </c>
      <c r="AM213" s="92">
        <f>IF('III Tool Overview'!$H$6="Western Isles Health Board",0,IF('III Tool Overview'!$H$6="Eilean Siar Local Authority",0,hosp_count(20,B213,C213,D213,$C$1,G213+H213,1,F213,F213,SIMDRateRatios_hosp,SIMDrateratios,RateRatios!$B$3)*10))</f>
        <v>4865.5033805884896</v>
      </c>
      <c r="AN213" s="92">
        <f t="shared" si="289"/>
        <v>1.7533622686642047E-2</v>
      </c>
      <c r="AO213" s="232"/>
      <c r="AP213" s="232"/>
      <c r="AQ213" s="232"/>
      <c r="AR213" s="232"/>
      <c r="AS213" s="232"/>
      <c r="AT213" s="232"/>
      <c r="AU213" s="232"/>
      <c r="AV213" s="232"/>
      <c r="AW213" s="232"/>
      <c r="AX213" s="232"/>
      <c r="AY213" s="232"/>
      <c r="AZ213" s="232"/>
      <c r="BA213" s="232"/>
      <c r="BB213" s="232"/>
      <c r="BC213" s="232"/>
      <c r="BD213" s="232"/>
      <c r="BE213" s="232"/>
      <c r="BF213" s="232"/>
      <c r="BG213" s="232"/>
      <c r="BH213" s="232"/>
      <c r="BI213" s="232"/>
      <c r="BJ213" s="232"/>
      <c r="BK213" s="232"/>
    </row>
    <row r="214" spans="1:63" s="86" customFormat="1" x14ac:dyDescent="0.2">
      <c r="A214" s="83" t="s">
        <v>109</v>
      </c>
      <c r="B214" s="76">
        <v>95</v>
      </c>
      <c r="C214" s="76" t="s">
        <v>1</v>
      </c>
      <c r="D214" s="76">
        <v>4</v>
      </c>
      <c r="E214" s="84">
        <v>1</v>
      </c>
      <c r="F214" s="80">
        <f>HLOOKUP('III Tool Overview'!$H$6,LookUpData_Pop!$B$1:$AV$269,LookUpData_Pop!BB209,FALSE)/50</f>
        <v>20.74</v>
      </c>
      <c r="G214" s="59">
        <f>'III Tool Overview'!$H$9/110</f>
        <v>0</v>
      </c>
      <c r="H214" s="72">
        <f t="shared" si="281"/>
        <v>20.74</v>
      </c>
      <c r="I214" s="92">
        <f>IF('III Tool Overview'!$H$6="Western Isles Health Board",0,IF('III Tool Overview'!$H$6="Eilean Siar Local Authority",0,new_ci(2,B214,C214,D214,$C$1,G214,1,F214,E214*F214,SIMDrateratios,RateRatios!$B$3)*10))</f>
        <v>22.926595314942617</v>
      </c>
      <c r="J214" s="92">
        <f>IF('III Tool Overview'!$H$6="Western Isles Health Board",0,IF('III Tool Overview'!$H$6="Eilean Siar Local Authority",0,new_ci(2,B214,C214,D214,$C$1,G214+H214,1,H214,H214,SIMDrateratios,RateRatios!$B$3)*10))</f>
        <v>22.925978333944059</v>
      </c>
      <c r="K214" s="92">
        <f>IF('III Tool Overview'!$H$6="Western Isles Health Board",0,IF('III Tool Overview'!$H$6="Eilean Siar Local Authority",0,new_ci(5,B214,C214,D214,$C$1,G214,1,F214,F214,SIMDrateratios,RateRatios!$B$3)*1000))</f>
        <v>8317.7477965335438</v>
      </c>
      <c r="L214" s="72">
        <f>IF('III Tool Overview'!$H$6="Western Isles Health Board",0,IF('III Tool Overview'!$H$6="Eilean Siar Local Authority",0,new_ci(5,B214,C214,D214,$C$1,H214,1,F214,F214,SIMDrateratios,RateRatios!$B$3)*1000))</f>
        <v>8317.5660031678781</v>
      </c>
      <c r="M214" s="92">
        <f>IF('III Tool Overview'!$H$6="Western Isles Health Board",0,IF('III Tool Overview'!$H$6="Eilean Siar Local Authority",0,new_ci(10,B214,C214,D214,$C$1,G214,1,F214,F214,SIMDrateratios,RateRatios!$B$3)*10))</f>
        <v>153.47095972098811</v>
      </c>
      <c r="N214" s="92">
        <f>IF('III Tool Overview'!$H$6="Western Isles Health Board",0,IF('III Tool Overview'!$H$6="Eilean Siar Local Authority",0,new_ci(10,B214,C214,D214,$C$1,G214+H214,1,F214,F214,SIMDrateratios,RateRatios!$B$3)*10))</f>
        <v>153.46888571770873</v>
      </c>
      <c r="O214" s="92">
        <f>IF('III Tool Overview'!$H$6="Western Isles Health Board",0,IF('III Tool Overview'!$H$6="Eilean Siar Local Authority",0,new_ci(20,B214,C214,D214,$C$1,G214,1,F214,F214,SIMDrateratios,RateRatios!$B$3)*10))</f>
        <v>203.44956864941381</v>
      </c>
      <c r="P214" s="92">
        <f>IF('III Tool Overview'!$H$6="Western Isles Health Board",0,IF('III Tool Overview'!$H$6="Eilean Siar Local Authority",0,new_ci(20,B214,C214,D214,$C$1,G214+H214,1,F214,F214,SIMDrateratios,RateRatios!$B$3)*10))</f>
        <v>203.44912189210444</v>
      </c>
      <c r="Q214" s="92">
        <f>IF('III Tool Overview'!$H$6="Western Isles Health Board",0,IF('III Tool Overview'!$H$6="Eilean Siar Local Authority",0,new_yll(2,B214,C214,D214,$C$1,G214,1,F214,F214,SIMDrateratios,RateRatios!$B$3)*10))</f>
        <v>91.706381259770467</v>
      </c>
      <c r="R214" s="92">
        <f>IF('III Tool Overview'!$H$6="Western Isles Health Board",0,IF('III Tool Overview'!$H$6="Eilean Siar Local Authority",0,new_yll(2,B214,C214,D214,$C$1,G214+H214,1,F214,F214,SIMDrateratios,RateRatios!$B$3)*10))</f>
        <v>91.703913335776235</v>
      </c>
      <c r="S214" s="92">
        <f t="shared" si="282"/>
        <v>2.4679239942315689E-3</v>
      </c>
      <c r="T214" s="92">
        <f>IF('III Tool Overview'!$H$6="Western Isles Health Board",0,IF('III Tool Overview'!$H$6="Eilean Siar Local Authority",0,new_yll(5,B214,C214,D214,$C$1,G214,1,F214,F214,SIMDrateratios,RateRatios!$B$3)*1000))</f>
        <v>21514.508627405212</v>
      </c>
      <c r="U214" s="92">
        <f>IF('III Tool Overview'!$H$6="Western Isles Health Board",0,IF('III Tool Overview'!$H$6="Eilean Siar Local Authority",0,new_yll(5,B214,C214,D214,$C$1,G214+H214,1,F214,F214,SIMDrateratios,RateRatios!$B$3)*1000))</f>
        <v>21514.00076868241</v>
      </c>
      <c r="V214" s="92">
        <f t="shared" si="283"/>
        <v>0.50785872280175681</v>
      </c>
      <c r="W214" s="92">
        <f>IF('III Tool Overview'!$H$6="Western Isles Health Board",0,IF('III Tool Overview'!$H$6="Eilean Siar Local Authority",0,new_yll(10,B214,C214,D214,$C$1,G214,1,F214,F214,SIMDrateratios,RateRatios!$B$3)*10))</f>
        <v>89.582282733847961</v>
      </c>
      <c r="X214" s="92">
        <f>IF('III Tool Overview'!$H$6="Western Isles Health Board",0,IF('III Tool Overview'!$H$6="Eilean Siar Local Authority",0,new_yll(10,B214,C214,D214,$C$1,G214+H214,1,F214,F214,SIMDrateratios,RateRatios!$B$3)*10))</f>
        <v>89.577010873424072</v>
      </c>
      <c r="Y214" s="92">
        <f t="shared" si="284"/>
        <v>5.2718604238890521E-3</v>
      </c>
      <c r="Z214" s="92">
        <f>IF('III Tool Overview'!$H$6="Western Isles Health Board",0,IF('III Tool Overview'!$H$6="Eilean Siar Local Authority",0,new_yll(20,B214,C214,D214,$C$1,G214,1,F214,F214,SIMDrateratios,RateRatios!$B$3)*10))</f>
        <v>-310.68177822842654</v>
      </c>
      <c r="AA214" s="92">
        <f>IF('III Tool Overview'!$H$6="Western Isles Health Board",0,IF('III Tool Overview'!$H$6="Eilean Siar Local Authority",0,new_yll(20,B214,C214,D214,$C$1,G214+H214,1,F214,F214,SIMDrateratios,RateRatios!$B$3)*10))</f>
        <v>-310.70242815040439</v>
      </c>
      <c r="AB214" s="92">
        <f t="shared" si="285"/>
        <v>2.0649921977849317E-2</v>
      </c>
      <c r="AC214" s="92">
        <f>IF('III Tool Overview'!$H$6="Western Isles Health Board",0,IF('III Tool Overview'!$H$6="Eilean Siar Local Authority",0,hosp_count(2,B214,C214,D214,$C$1,G214,1,F214,F214,SIMDRateRatios_hosp,SIMDrateratios,RateRatios!$B$3)*10))</f>
        <v>187.47175912900107</v>
      </c>
      <c r="AD214" s="92">
        <f>IF('III Tool Overview'!$H$6="Western Isles Health Board",0,IF('III Tool Overview'!$H$6="Eilean Siar Local Authority",0,hosp_count(2,B214,C214,D214,$C$1,G214+H214,1,F214,F214,SIMDRateRatios_hosp,SIMDrateratios,RateRatios!$B$3)*10))</f>
        <v>187.4675980071861</v>
      </c>
      <c r="AE214" s="92">
        <f t="shared" si="286"/>
        <v>4.161121814973967E-3</v>
      </c>
      <c r="AF214" s="92">
        <f>IF('III Tool Overview'!$H$6="Western Isles Health Board",0,IF('III Tool Overview'!$H$6="Eilean Siar Local Authority",0,hosp_count(5,B214,C214,D214,$C$1,G214,1,F214,F214,SIMDRateRatios_hosp,SIMDrateratios,RateRatios!$B$3)*1000))</f>
        <v>66292.183134331237</v>
      </c>
      <c r="AG214" s="92">
        <f>IF('III Tool Overview'!$H$6="Western Isles Health Board",0,IF('III Tool Overview'!$H$6="Eilean Siar Local Authority",0,hosp_count(5,B214,C214,D214,$C$1,G214+H214,1,F214,F214,SIMDRateRatios_hosp,SIMDrateratios,RateRatios!$B$3)*1000))</f>
        <v>66291.032133892659</v>
      </c>
      <c r="AH214" s="92">
        <f t="shared" si="287"/>
        <v>1.151000438578194</v>
      </c>
      <c r="AI214" s="92">
        <f>IF('III Tool Overview'!$H$6="Western Isles Health Board",0,IF('III Tool Overview'!$H$6="Eilean Siar Local Authority",0,hosp_count(10,B214,C214,D214,$C$1,G214,1,F214,F214,SIMDRateRatios_hosp,SIMDrateratios,RateRatios!$B$3)*10))</f>
        <v>1181.4338856849563</v>
      </c>
      <c r="AJ214" s="92">
        <f>IF('III Tool Overview'!$H$6="Western Isles Health Board",0,IF('III Tool Overview'!$H$6="Eilean Siar Local Authority",0,hosp_count(10,B214,C214,D214,$C$1,G214+H214,1,F214,F214,SIMDRateRatios_hosp,SIMDrateratios,RateRatios!$B$3)*10))</f>
        <v>1181.4225158768036</v>
      </c>
      <c r="AK214" s="92">
        <f t="shared" si="288"/>
        <v>1.1369808152721816E-2</v>
      </c>
      <c r="AL214" s="92">
        <f>IF('III Tool Overview'!$H$6="Western Isles Health Board",0,IF('III Tool Overview'!$H$6="Eilean Siar Local Authority",0,hosp_count(20,B214,C214,D214,$C$1,G214,1,F214,F214,SIMDRateRatios_hosp,SIMDrateratios,RateRatios!$B$3)*10))</f>
        <v>1515.0450552701641</v>
      </c>
      <c r="AM214" s="92">
        <f>IF('III Tool Overview'!$H$6="Western Isles Health Board",0,IF('III Tool Overview'!$H$6="Eilean Siar Local Authority",0,hosp_count(20,B214,C214,D214,$C$1,G214+H214,1,F214,F214,SIMDRateRatios_hosp,SIMDrateratios,RateRatios!$B$3)*10))</f>
        <v>1515.0453523503245</v>
      </c>
      <c r="AN214" s="92">
        <f t="shared" si="289"/>
        <v>-2.9708016040785878E-4</v>
      </c>
      <c r="AO214" s="232"/>
      <c r="AP214" s="232"/>
      <c r="AQ214" s="232"/>
      <c r="AR214" s="232"/>
      <c r="AS214" s="224"/>
      <c r="AT214" s="224"/>
      <c r="AU214" s="224"/>
      <c r="AV214" s="224"/>
      <c r="AW214" s="224"/>
      <c r="AX214" s="224"/>
      <c r="AY214" s="224"/>
      <c r="AZ214" s="224"/>
      <c r="BA214" s="224"/>
      <c r="BB214" s="224"/>
      <c r="BC214" s="224"/>
      <c r="BD214" s="224"/>
      <c r="BE214" s="224"/>
      <c r="BF214" s="224"/>
      <c r="BG214" s="224"/>
      <c r="BH214" s="224"/>
      <c r="BI214" s="224"/>
      <c r="BJ214" s="224"/>
      <c r="BK214" s="224"/>
    </row>
    <row r="215" spans="1:63" s="86" customFormat="1" x14ac:dyDescent="0.2">
      <c r="A215" s="93" t="s">
        <v>131</v>
      </c>
      <c r="B215" s="94"/>
      <c r="C215" s="94"/>
      <c r="D215" s="94"/>
      <c r="E215" s="95"/>
      <c r="F215" s="96">
        <f>SUM(F195:F214)</f>
        <v>7355.44</v>
      </c>
      <c r="G215" s="96">
        <f t="shared" ref="G215" si="290">SUM(G195:G214)</f>
        <v>0</v>
      </c>
      <c r="H215" s="96">
        <f t="shared" ref="H215" si="291">SUM(H195:H214)</f>
        <v>7355.44</v>
      </c>
      <c r="I215" s="96">
        <f t="shared" ref="I215" si="292">SUM(I195:I214)</f>
        <v>459.81979145861249</v>
      </c>
      <c r="J215" s="96">
        <f t="shared" ref="J215" si="293">SUM(J195:J214)</f>
        <v>459.80699426597812</v>
      </c>
      <c r="K215" s="96">
        <f t="shared" ref="K215" si="294">SUM(K195:K214)</f>
        <v>192137.75794136661</v>
      </c>
      <c r="L215" s="96">
        <f t="shared" ref="L215" si="295">SUM(L195:L214)</f>
        <v>192132.64658053228</v>
      </c>
      <c r="M215" s="96">
        <f t="shared" ref="M215" si="296">SUM(M195:M214)</f>
        <v>4627.9370717868005</v>
      </c>
      <c r="N215" s="96">
        <f t="shared" ref="N215" si="297">SUM(N195:N214)</f>
        <v>4627.8235856262309</v>
      </c>
      <c r="O215" s="96">
        <f t="shared" ref="O215" si="298">SUM(O195:O214)</f>
        <v>10997.819820599292</v>
      </c>
      <c r="P215" s="96">
        <f>SUM(P195:P214)</f>
        <v>10997.594517597192</v>
      </c>
      <c r="Q215" s="96">
        <f t="shared" ref="Q215" si="299">SUM(Q195:Q214)</f>
        <v>14329.905017753426</v>
      </c>
      <c r="R215" s="96">
        <f t="shared" ref="R215" si="300">SUM(R195:R214)</f>
        <v>14329.503990841027</v>
      </c>
      <c r="S215" s="96">
        <f t="shared" ref="S215" si="301">SUM(S195:S214)</f>
        <v>0.40102691240043065</v>
      </c>
      <c r="T215" s="96">
        <f t="shared" ref="T215" si="302">SUM(T195:T214)</f>
        <v>5811574.8222553805</v>
      </c>
      <c r="U215" s="96">
        <f t="shared" ref="U215" si="303">SUM(U195:U214)</f>
        <v>5811415.9592416352</v>
      </c>
      <c r="V215" s="96">
        <f t="shared" ref="V215" si="304">SUM(V195:V214)</f>
        <v>158.86301374457389</v>
      </c>
      <c r="W215" s="96">
        <f t="shared" ref="W215" si="305">SUM(W195:W214)</f>
        <v>133065.2015887069</v>
      </c>
      <c r="X215" s="96">
        <f t="shared" ref="X215" si="306">SUM(X195:X214)</f>
        <v>133061.69409084436</v>
      </c>
      <c r="Y215" s="96">
        <f t="shared" ref="Y215" si="307">SUM(Y195:Y214)</f>
        <v>3.5074978625375905</v>
      </c>
      <c r="Z215" s="96">
        <f t="shared" ref="Z215" si="308">SUM(Z195:Z214)</f>
        <v>285004.70849137841</v>
      </c>
      <c r="AA215" s="96">
        <f t="shared" ref="AA215" si="309">SUM(AA195:AA214)</f>
        <v>284997.61854439834</v>
      </c>
      <c r="AB215" s="96">
        <f t="shared" ref="AB215" si="310">SUM(AB195:AB214)</f>
        <v>7.0899469800935435</v>
      </c>
      <c r="AC215" s="96">
        <f t="shared" ref="AC215" si="311">SUM(AC195:AC214)</f>
        <v>12445.893619094686</v>
      </c>
      <c r="AD215" s="96">
        <f t="shared" ref="AD215" si="312">SUM(AD195:AD214)</f>
        <v>12445.620631859512</v>
      </c>
      <c r="AE215" s="96">
        <f t="shared" ref="AE215" si="313">SUM(AE195:AE214)</f>
        <v>0.27298723517509771</v>
      </c>
      <c r="AF215" s="96">
        <f t="shared" ref="AF215" si="314">SUM(AF195:AF214)</f>
        <v>5139847.7822814202</v>
      </c>
      <c r="AG215" s="96">
        <f t="shared" ref="AG215" si="315">SUM(AG195:AG214)</f>
        <v>5139738.3600583067</v>
      </c>
      <c r="AH215" s="96">
        <f t="shared" ref="AH215" si="316">SUM(AH195:AH214)</f>
        <v>109.42222311489968</v>
      </c>
      <c r="AI215" s="96">
        <f t="shared" ref="AI215" si="317">SUM(AI195:AI214)</f>
        <v>121652.71607784796</v>
      </c>
      <c r="AJ215" s="96">
        <f t="shared" ref="AJ215" si="318">SUM(AJ195:AJ214)</f>
        <v>121650.25993449296</v>
      </c>
      <c r="AK215" s="96">
        <f t="shared" ref="AK215" si="319">SUM(AK195:AK214)</f>
        <v>2.4561433549912408</v>
      </c>
      <c r="AL215" s="96">
        <f t="shared" ref="AL215" si="320">SUM(AL195:AL214)</f>
        <v>281220.96201296733</v>
      </c>
      <c r="AM215" s="96">
        <f t="shared" ref="AM215" si="321">SUM(AM195:AM214)</f>
        <v>281215.90364207339</v>
      </c>
      <c r="AN215" s="96">
        <f t="shared" ref="AN215" si="322">SUM(AN195:AN214)</f>
        <v>5.0583708939760754</v>
      </c>
      <c r="AO215" s="233"/>
      <c r="AP215" s="233"/>
      <c r="AQ215" s="233"/>
      <c r="AR215" s="233"/>
      <c r="AS215" s="224"/>
      <c r="AT215" s="224"/>
      <c r="AU215" s="224"/>
      <c r="AV215" s="224"/>
      <c r="AW215" s="224"/>
      <c r="AX215" s="224"/>
      <c r="AY215" s="224"/>
      <c r="AZ215" s="224"/>
      <c r="BA215" s="224"/>
      <c r="BB215" s="224"/>
      <c r="BC215" s="224"/>
      <c r="BD215" s="224"/>
      <c r="BE215" s="224"/>
      <c r="BF215" s="224"/>
      <c r="BG215" s="224"/>
      <c r="BH215" s="224"/>
      <c r="BI215" s="224"/>
      <c r="BJ215" s="224"/>
      <c r="BK215" s="224"/>
    </row>
    <row r="216" spans="1:63" x14ac:dyDescent="0.2">
      <c r="A216" s="83" t="s">
        <v>110</v>
      </c>
      <c r="B216" s="71">
        <v>0.5</v>
      </c>
      <c r="C216" s="76" t="s">
        <v>3</v>
      </c>
      <c r="D216" s="76">
        <v>4</v>
      </c>
      <c r="E216" s="84">
        <v>1</v>
      </c>
      <c r="F216" s="80">
        <f>HLOOKUP('III Tool Overview'!$H$6,LookUpData_Pop!$B$1:$AV$269,LookUpData_Pop!BB210,FALSE)/50</f>
        <v>74.760000000000005</v>
      </c>
      <c r="G216" s="71">
        <v>0</v>
      </c>
      <c r="H216" s="72">
        <f>F216</f>
        <v>74.760000000000005</v>
      </c>
      <c r="I216" s="92">
        <f>IF('III Tool Overview'!$H$6="Western Isles Health Board",0,IF('III Tool Overview'!$H$6="Eilean Siar Local Authority",0,new_ci(2,B216,C216,D216,$C$1,G216,1,F216,E216*F216,SIMDrateratios,RateRatios!$B$3)*10))</f>
        <v>3.1163057335444048E-2</v>
      </c>
      <c r="J216" s="92">
        <f>IF('III Tool Overview'!$H$6="Western Isles Health Board",0,IF('III Tool Overview'!$H$6="Eilean Siar Local Authority",0,new_ci(2,B216,C216,D216,$C$1,G216+H216,1,H216,H216,SIMDrateratios,RateRatios!$B$3)*10))</f>
        <v>3.1162175820333142E-2</v>
      </c>
      <c r="K216" s="92">
        <f>IF('III Tool Overview'!$H$6="Western Isles Health Board",0,IF('III Tool Overview'!$H$6="Eilean Siar Local Authority",0,new_ci(5,B216,C216,D216,$C$1,G216,1,F216,F216,SIMDrateratios,RateRatios!$B$3)*1000))</f>
        <v>13.841359236901814</v>
      </c>
      <c r="L216" s="72">
        <f>IF('III Tool Overview'!$H$6="Western Isles Health Board",0,IF('III Tool Overview'!$H$6="Eilean Siar Local Authority",0,new_ci(5,B216,C216,D216,$C$1,H216,1,F216,F216,SIMDrateratios,RateRatios!$B$3)*1000))</f>
        <v>13.840967731956685</v>
      </c>
      <c r="M216" s="92">
        <f>IF('III Tool Overview'!$H$6="Western Isles Health Board",0,IF('III Tool Overview'!$H$6="Eilean Siar Local Authority",0,new_ci(10,B216,C216,D216,$C$1,G216,1,F216,F216,SIMDrateratios,RateRatios!$B$3)*10))</f>
        <v>0.37364984478209678</v>
      </c>
      <c r="N216" s="92">
        <f>IF('III Tool Overview'!$H$6="Western Isles Health Board",0,IF('III Tool Overview'!$H$6="Eilean Siar Local Authority",0,new_ci(10,B216,C216,D216,$C$1,G216+H216,1,F216,F216,SIMDrateratios,RateRatios!$B$3)*10))</f>
        <v>0.3736392777027186</v>
      </c>
      <c r="O216" s="92">
        <f>IF('III Tool Overview'!$H$6="Western Isles Health Board",0,IF('III Tool Overview'!$H$6="Eilean Siar Local Authority",0,new_ci(20,B216,C216,D216,$C$1,G216,1,F216,F216,SIMDrateratios,RateRatios!$B$3)*10))</f>
        <v>1.16753818463541</v>
      </c>
      <c r="P216" s="92">
        <f>IF('III Tool Overview'!$H$6="Western Isles Health Board",0,IF('III Tool Overview'!$H$6="Eilean Siar Local Authority",0,new_ci(20,B216,C216,D216,$C$1,G216+H216,1,F216,F216,SIMDrateratios,RateRatios!$B$3)*10))</f>
        <v>1.1675051833851775</v>
      </c>
      <c r="Q216" s="92">
        <f>IF('III Tool Overview'!$H$6="Western Isles Health Board",0,IF('III Tool Overview'!$H$6="Eilean Siar Local Authority",0,new_yll(2,B216,C216,D216,$C$1,G216,1,F216,F216,SIMDrateratios,RateRatios!$B$3)*10))</f>
        <v>3.0851426762089607</v>
      </c>
      <c r="R216" s="92">
        <f>IF('III Tool Overview'!$H$6="Western Isles Health Board",0,IF('III Tool Overview'!$H$6="Eilean Siar Local Authority",0,new_yll(2,B216,C216,D216,$C$1,G216+H216,1,F216,F216,SIMDrateratios,RateRatios!$B$3)*10))</f>
        <v>3.0850554062129811</v>
      </c>
      <c r="S216" s="92">
        <f>Q216-R216</f>
        <v>8.7269995979522008E-5</v>
      </c>
      <c r="T216" s="92">
        <f>IF('III Tool Overview'!$H$6="Western Isles Health Board",0,IF('III Tool Overview'!$H$6="Eilean Siar Local Authority",0,new_yll(5,B216,C216,D216,$C$1,G216,1,F216,F216,SIMDrateratios,RateRatios!$B$3)*1000))</f>
        <v>1348.3594109137789</v>
      </c>
      <c r="U216" s="92">
        <f>IF('III Tool Overview'!$H$6="Western Isles Health Board",0,IF('III Tool Overview'!$H$6="Eilean Siar Local Authority",0,new_yll(5,B216,C216,D216,$C$1,G216+H216,1,F216,F216,SIMDrateratios,RateRatios!$B$3)*1000))</f>
        <v>1348.3212723407628</v>
      </c>
      <c r="V216" s="92">
        <f>T216-U216</f>
        <v>3.8138573016112787E-2</v>
      </c>
      <c r="W216" s="92">
        <f>IF('III Tool Overview'!$H$6="Western Isles Health Board",0,IF('III Tool Overview'!$H$6="Eilean Siar Local Authority",0,new_yll(10,B216,C216,D216,$C$1,G216,1,F216,F216,SIMDrateratios,RateRatios!$B$3)*10))</f>
        <v>35.328695707002304</v>
      </c>
      <c r="X216" s="92">
        <f>IF('III Tool Overview'!$H$6="Western Isles Health Board",0,IF('III Tool Overview'!$H$6="Eilean Siar Local Authority",0,new_yll(10,B216,C216,D216,$C$1,G216+H216,1,F216,F216,SIMDrateratios,RateRatios!$B$3)*10))</f>
        <v>35.327696582873791</v>
      </c>
      <c r="Y216" s="92">
        <f>W216-X216</f>
        <v>9.9912412851210775E-4</v>
      </c>
      <c r="Z216" s="92">
        <f>IF('III Tool Overview'!$H$6="Western Isles Health Board",0,IF('III Tool Overview'!$H$6="Eilean Siar Local Authority",0,new_yll(20,B216,C216,D216,$C$1,G216,1,F216,F216,SIMDrateratios,RateRatios!$B$3)*10))</f>
        <v>102.76528362871049</v>
      </c>
      <c r="AA216" s="92">
        <f>IF('III Tool Overview'!$H$6="Western Isles Health Board",0,IF('III Tool Overview'!$H$6="Eilean Siar Local Authority",0,new_yll(20,B216,C216,D216,$C$1,G216+H216,1,F216,F216,SIMDrateratios,RateRatios!$B$3)*10))</f>
        <v>102.7623788218183</v>
      </c>
      <c r="AB216" s="92">
        <f>Z216-AA216</f>
        <v>2.9048068921895265E-3</v>
      </c>
      <c r="AC216" s="92">
        <f>IF('III Tool Overview'!$H$6="Western Isles Health Board",0,IF('III Tool Overview'!$H$6="Eilean Siar Local Authority",0,hosp_count(2,B216,C216,D216,$C$1,G216,1,F216,F216,SIMDRateRatios_hosp,SIMDrateratios,RateRatios!$B$3)*10))</f>
        <v>42.569679334571433</v>
      </c>
      <c r="AD216" s="92">
        <f>IF('III Tool Overview'!$H$6="Western Isles Health Board",0,IF('III Tool Overview'!$H$6="Eilean Siar Local Authority",0,hosp_count(2,B216,C216,D216,$C$1,G216+H216,1,F216,F216,SIMDRateRatios_hosp,SIMDrateratios,RateRatios!$B$3)*10))</f>
        <v>42.568743160988582</v>
      </c>
      <c r="AE216" s="92">
        <f>AC216-AD216</f>
        <v>9.3617358285058572E-4</v>
      </c>
      <c r="AF216" s="92">
        <f>IF('III Tool Overview'!$H$6="Western Isles Health Board",0,IF('III Tool Overview'!$H$6="Eilean Siar Local Authority",0,hosp_count(5,B216,C216,D216,$C$1,G216,1,F216,F216,SIMDRateRatios_hosp,SIMDrateratios,RateRatios!$B$3)*1000))</f>
        <v>17719.150861862436</v>
      </c>
      <c r="AG216" s="92">
        <f>IF('III Tool Overview'!$H$6="Western Isles Health Board",0,IF('III Tool Overview'!$H$6="Eilean Siar Local Authority",0,hosp_count(5,B216,C216,D216,$C$1,G216+H216,1,F216,F216,SIMDRateRatios_hosp,SIMDrateratios,RateRatios!$B$3)*1000))</f>
        <v>17718.761223693666</v>
      </c>
      <c r="AH216" s="92">
        <f>AF216-AG216</f>
        <v>0.3896381687700341</v>
      </c>
      <c r="AI216" s="92">
        <f>IF('III Tool Overview'!$H$6="Western Isles Health Board",0,IF('III Tool Overview'!$H$6="Eilean Siar Local Authority",0,hosp_count(10,B216,C216,D216,$C$1,G216,1,F216,F216,SIMDRateRatios_hosp,SIMDrateratios,RateRatios!$B$3)*10))</f>
        <v>426.49823772888141</v>
      </c>
      <c r="AJ216" s="92">
        <f>IF('III Tool Overview'!$H$6="Western Isles Health Board",0,IF('III Tool Overview'!$H$6="Eilean Siar Local Authority",0,hosp_count(10,B216,C216,D216,$C$1,G216+H216,1,F216,F216,SIMDRateRatios_hosp,SIMDrateratios,RateRatios!$B$3)*10))</f>
        <v>426.48886085969593</v>
      </c>
      <c r="AK216" s="92">
        <f>AI216-AJ216</f>
        <v>9.3768691854734243E-3</v>
      </c>
      <c r="AL216" s="92">
        <f>IF('III Tool Overview'!$H$6="Western Isles Health Board",0,IF('III Tool Overview'!$H$6="Eilean Siar Local Authority",0,hosp_count(20,B216,C216,D216,$C$1,G216,1,F216,F216,SIMDRateRatios_hosp,SIMDrateratios,RateRatios!$B$3)*10))</f>
        <v>1034.6969819981978</v>
      </c>
      <c r="AM216" s="92">
        <f>IF('III Tool Overview'!$H$6="Western Isles Health Board",0,IF('III Tool Overview'!$H$6="Eilean Siar Local Authority",0,hosp_count(20,B216,C216,D216,$C$1,G216+H216,1,F216,F216,SIMDRateRatios_hosp,SIMDrateratios,RateRatios!$B$3)*10))</f>
        <v>1034.6742460837354</v>
      </c>
      <c r="AN216" s="92">
        <f>AL216-AM216</f>
        <v>2.273591446237333E-2</v>
      </c>
    </row>
    <row r="217" spans="1:63" x14ac:dyDescent="0.2">
      <c r="A217" s="83" t="s">
        <v>111</v>
      </c>
      <c r="B217" s="71">
        <v>2.5</v>
      </c>
      <c r="C217" s="76" t="s">
        <v>3</v>
      </c>
      <c r="D217" s="76">
        <v>4</v>
      </c>
      <c r="E217" s="84">
        <v>1</v>
      </c>
      <c r="F217" s="80">
        <f>HLOOKUP('III Tool Overview'!$H$6,LookUpData_Pop!$B$1:$AV$269,LookUpData_Pop!BB211,FALSE)/50</f>
        <v>292.7</v>
      </c>
      <c r="G217" s="71">
        <v>0</v>
      </c>
      <c r="H217" s="72">
        <f t="shared" ref="H217:H235" si="323">F217</f>
        <v>292.7</v>
      </c>
      <c r="I217" s="92">
        <f>IF('III Tool Overview'!$H$6="Western Isles Health Board",0,IF('III Tool Overview'!$H$6="Eilean Siar Local Authority",0,new_ci(2,B217,C217,D217,$C$1,G217,1,F217,E217*F217,SIMDrateratios,RateRatios!$B$3)*10))</f>
        <v>0.14373191915404759</v>
      </c>
      <c r="J217" s="92">
        <f>IF('III Tool Overview'!$H$6="Western Isles Health Board",0,IF('III Tool Overview'!$H$6="Eilean Siar Local Authority",0,new_ci(2,B217,C217,D217,$C$1,G217+H217,1,H217,H217,SIMDrateratios,RateRatios!$B$3)*10))</f>
        <v>0.14372786225493206</v>
      </c>
      <c r="K217" s="92">
        <f>IF('III Tool Overview'!$H$6="Western Isles Health Board",0,IF('III Tool Overview'!$H$6="Eilean Siar Local Authority",0,new_ci(5,B217,C217,D217,$C$1,G217,1,F217,F217,SIMDrateratios,RateRatios!$B$3)*1000))</f>
        <v>63.839041735922905</v>
      </c>
      <c r="L217" s="72">
        <f>IF('III Tool Overview'!$H$6="Western Isles Health Board",0,IF('III Tool Overview'!$H$6="Eilean Siar Local Authority",0,new_ci(5,B217,C217,D217,$C$1,H217,1,F217,F217,SIMDrateratios,RateRatios!$B$3)*1000))</f>
        <v>63.837240002062686</v>
      </c>
      <c r="M217" s="92">
        <f>IF('III Tool Overview'!$H$6="Western Isles Health Board",0,IF('III Tool Overview'!$H$6="Eilean Siar Local Authority",0,new_ci(10,B217,C217,D217,$C$1,G217,1,F217,F217,SIMDrateratios,RateRatios!$B$3)*10))</f>
        <v>1.7232974975962572</v>
      </c>
      <c r="N217" s="92">
        <f>IF('III Tool Overview'!$H$6="Western Isles Health Board",0,IF('III Tool Overview'!$H$6="Eilean Siar Local Authority",0,new_ci(10,B217,C217,D217,$C$1,G217+H217,1,F217,F217,SIMDrateratios,RateRatios!$B$3)*10))</f>
        <v>1.7232488698640842</v>
      </c>
      <c r="O217" s="92">
        <f>IF('III Tool Overview'!$H$6="Western Isles Health Board",0,IF('III Tool Overview'!$H$6="Eilean Siar Local Authority",0,new_ci(20,B217,C217,D217,$C$1,G217,1,F217,F217,SIMDrateratios,RateRatios!$B$3)*10))</f>
        <v>5.3842530403145874</v>
      </c>
      <c r="P217" s="92">
        <f>IF('III Tool Overview'!$H$6="Western Isles Health Board",0,IF('III Tool Overview'!$H$6="Eilean Siar Local Authority",0,new_ci(20,B217,C217,D217,$C$1,G217+H217,1,F217,F217,SIMDrateratios,RateRatios!$B$3)*10))</f>
        <v>5.384101203442607</v>
      </c>
      <c r="Q217" s="92">
        <f>IF('III Tool Overview'!$H$6="Western Isles Health Board",0,IF('III Tool Overview'!$H$6="Eilean Siar Local Authority",0,new_yll(2,B217,C217,D217,$C$1,G217,1,F217,F217,SIMDrateratios,RateRatios!$B$3)*10))</f>
        <v>13.941996157942619</v>
      </c>
      <c r="R217" s="92">
        <f>IF('III Tool Overview'!$H$6="Western Isles Health Board",0,IF('III Tool Overview'!$H$6="Eilean Siar Local Authority",0,new_yll(2,B217,C217,D217,$C$1,G217+H217,1,F217,F217,SIMDrateratios,RateRatios!$B$3)*10))</f>
        <v>13.94160263872841</v>
      </c>
      <c r="S217" s="92">
        <f t="shared" ref="S217:S235" si="324">Q217-R217</f>
        <v>3.935192142083821E-4</v>
      </c>
      <c r="T217" s="92">
        <f>IF('III Tool Overview'!$H$6="Western Isles Health Board",0,IF('III Tool Overview'!$H$6="Eilean Siar Local Authority",0,new_yll(5,B217,C217,D217,$C$1,G217,1,F217,F217,SIMDrateratios,RateRatios!$B$3)*1000))</f>
        <v>6091.2185083294926</v>
      </c>
      <c r="U217" s="92">
        <f>IF('III Tool Overview'!$H$6="Western Isles Health Board",0,IF('III Tool Overview'!$H$6="Eilean Siar Local Authority",0,new_yll(5,B217,C217,D217,$C$1,G217+H217,1,F217,F217,SIMDrateratios,RateRatios!$B$3)*1000))</f>
        <v>6091.0465953095709</v>
      </c>
      <c r="V217" s="92">
        <f t="shared" ref="V217:V235" si="325">T217-U217</f>
        <v>0.17191301992170338</v>
      </c>
      <c r="W217" s="92">
        <f>IF('III Tool Overview'!$H$6="Western Isles Health Board",0,IF('III Tool Overview'!$H$6="Eilean Siar Local Authority",0,new_yll(10,B217,C217,D217,$C$1,G217,1,F217,F217,SIMDrateratios,RateRatios!$B$3)*10))</f>
        <v>159.49177006890386</v>
      </c>
      <c r="X217" s="92">
        <f>IF('III Tool Overview'!$H$6="Western Isles Health Board",0,IF('III Tool Overview'!$H$6="Eilean Siar Local Authority",0,new_yll(10,B217,C217,D217,$C$1,G217+H217,1,F217,F217,SIMDrateratios,RateRatios!$B$3)*10))</f>
        <v>159.48726953478851</v>
      </c>
      <c r="Y217" s="92">
        <f t="shared" ref="Y217:Y235" si="326">W217-X217</f>
        <v>4.500534115351229E-3</v>
      </c>
      <c r="Z217" s="92">
        <f>IF('III Tool Overview'!$H$6="Western Isles Health Board",0,IF('III Tool Overview'!$H$6="Eilean Siar Local Authority",0,new_yll(20,B217,C217,D217,$C$1,G217,1,F217,F217,SIMDrateratios,RateRatios!$B$3)*10))</f>
        <v>463.14910461563272</v>
      </c>
      <c r="AA217" s="92">
        <f>IF('III Tool Overview'!$H$6="Western Isles Health Board",0,IF('III Tool Overview'!$H$6="Eilean Siar Local Authority",0,new_yll(20,B217,C217,D217,$C$1,G217+H217,1,F217,F217,SIMDrateratios,RateRatios!$B$3)*10))</f>
        <v>463.13604331189242</v>
      </c>
      <c r="AB217" s="92">
        <f t="shared" ref="AB217:AB235" si="327">Z217-AA217</f>
        <v>1.30613037403009E-2</v>
      </c>
      <c r="AC217" s="92">
        <f>IF('III Tool Overview'!$H$6="Western Isles Health Board",0,IF('III Tool Overview'!$H$6="Eilean Siar Local Authority",0,hosp_count(2,B217,C217,D217,$C$1,G217,1,F217,F217,SIMDRateRatios_hosp,SIMDrateratios,RateRatios!$B$3)*10))</f>
        <v>175.08982417729129</v>
      </c>
      <c r="AD217" s="92">
        <f>IF('III Tool Overview'!$H$6="Western Isles Health Board",0,IF('III Tool Overview'!$H$6="Eilean Siar Local Authority",0,hosp_count(2,B217,C217,D217,$C$1,G217+H217,1,F217,F217,SIMDRateRatios_hosp,SIMDrateratios,RateRatios!$B$3)*10))</f>
        <v>175.08598206691599</v>
      </c>
      <c r="AE217" s="92">
        <f t="shared" ref="AE217:AE235" si="328">AC217-AD217</f>
        <v>3.8421103753023544E-3</v>
      </c>
      <c r="AF217" s="92">
        <f>IF('III Tool Overview'!$H$6="Western Isles Health Board",0,IF('III Tool Overview'!$H$6="Eilean Siar Local Authority",0,hosp_count(5,B217,C217,D217,$C$1,G217,1,F217,F217,SIMDRateRatios_hosp,SIMDrateratios,RateRatios!$B$3)*1000))</f>
        <v>72878.303589289426</v>
      </c>
      <c r="AG217" s="92">
        <f>IF('III Tool Overview'!$H$6="Western Isles Health Board",0,IF('III Tool Overview'!$H$6="Eilean Siar Local Authority",0,hosp_count(5,B217,C217,D217,$C$1,G217+H217,1,F217,F217,SIMDRateRatios_hosp,SIMDrateratios,RateRatios!$B$3)*1000))</f>
        <v>72876.704535369689</v>
      </c>
      <c r="AH217" s="92">
        <f t="shared" ref="AH217:AH235" si="329">AF217-AG217</f>
        <v>1.5990539197373437</v>
      </c>
      <c r="AI217" s="92">
        <f>IF('III Tool Overview'!$H$6="Western Isles Health Board",0,IF('III Tool Overview'!$H$6="Eilean Siar Local Authority",0,hosp_count(10,B217,C217,D217,$C$1,G217,1,F217,F217,SIMDRateRatios_hosp,SIMDrateratios,RateRatios!$B$3)*10))</f>
        <v>1754.130094242262</v>
      </c>
      <c r="AJ217" s="92">
        <f>IF('III Tool Overview'!$H$6="Western Isles Health Board",0,IF('III Tool Overview'!$H$6="Eilean Siar Local Authority",0,hosp_count(10,B217,C217,D217,$C$1,G217+H217,1,F217,F217,SIMDRateRatios_hosp,SIMDrateratios,RateRatios!$B$3)*10))</f>
        <v>1754.0916142657625</v>
      </c>
      <c r="AK217" s="92">
        <f t="shared" ref="AK217:AK235" si="330">AI217-AJ217</f>
        <v>3.84799764995023E-2</v>
      </c>
      <c r="AL217" s="92">
        <f>IF('III Tool Overview'!$H$6="Western Isles Health Board",0,IF('III Tool Overview'!$H$6="Eilean Siar Local Authority",0,hosp_count(20,B217,C217,D217,$C$1,G217,1,F217,F217,SIMDRateRatios_hosp,SIMDrateratios,RateRatios!$B$3)*10))</f>
        <v>4255.2428422745688</v>
      </c>
      <c r="AM217" s="92">
        <f>IF('III Tool Overview'!$H$6="Western Isles Health Board",0,IF('III Tool Overview'!$H$6="Eilean Siar Local Authority",0,hosp_count(20,B217,C217,D217,$C$1,G217+H217,1,F217,F217,SIMDRateRatios_hosp,SIMDrateratios,RateRatios!$B$3)*10))</f>
        <v>4255.1495570214356</v>
      </c>
      <c r="AN217" s="92">
        <f t="shared" ref="AN217:AN235" si="331">AL217-AM217</f>
        <v>9.3285253133217338E-2</v>
      </c>
    </row>
    <row r="218" spans="1:63" x14ac:dyDescent="0.2">
      <c r="A218" s="83" t="s">
        <v>112</v>
      </c>
      <c r="B218" s="71">
        <v>7.5</v>
      </c>
      <c r="C218" s="76" t="s">
        <v>3</v>
      </c>
      <c r="D218" s="76">
        <v>4</v>
      </c>
      <c r="E218" s="84">
        <v>1</v>
      </c>
      <c r="F218" s="80">
        <f>HLOOKUP('III Tool Overview'!$H$6,LookUpData_Pop!$B$1:$AV$269,LookUpData_Pop!BB212,FALSE)/50</f>
        <v>358.36</v>
      </c>
      <c r="G218" s="71">
        <v>0</v>
      </c>
      <c r="H218" s="72">
        <f t="shared" si="323"/>
        <v>358.36</v>
      </c>
      <c r="I218" s="92">
        <f>IF('III Tool Overview'!$H$6="Western Isles Health Board",0,IF('III Tool Overview'!$H$6="Eilean Siar Local Authority",0,new_ci(2,B218,C218,D218,$C$1,G218,1,F218,E218*F218,SIMDrateratios,RateRatios!$B$3)*10))</f>
        <v>0.28769168039547466</v>
      </c>
      <c r="J218" s="92">
        <f>IF('III Tool Overview'!$H$6="Western Isles Health Board",0,IF('III Tool Overview'!$H$6="Eilean Siar Local Authority",0,new_ci(2,B218,C218,D218,$C$1,G218+H218,1,H218,H218,SIMDrateratios,RateRatios!$B$3)*10))</f>
        <v>0.28768357675605738</v>
      </c>
      <c r="K218" s="92">
        <f>IF('III Tool Overview'!$H$6="Western Isles Health Board",0,IF('III Tool Overview'!$H$6="Eilean Siar Local Authority",0,new_ci(5,B218,C218,D218,$C$1,G218,1,F218,F218,SIMDrateratios,RateRatios!$B$3)*1000))</f>
        <v>127.77242512939249</v>
      </c>
      <c r="L218" s="72">
        <f>IF('III Tool Overview'!$H$6="Western Isles Health Board",0,IF('III Tool Overview'!$H$6="Eilean Siar Local Authority",0,new_ci(5,B218,C218,D218,$C$1,H218,1,F218,F218,SIMDrateratios,RateRatios!$B$3)*1000))</f>
        <v>127.76882655945445</v>
      </c>
      <c r="M218" s="92">
        <f>IF('III Tool Overview'!$H$6="Western Isles Health Board",0,IF('III Tool Overview'!$H$6="Eilean Siar Local Authority",0,new_ci(10,B218,C218,D218,$C$1,G218,1,F218,F218,SIMDrateratios,RateRatios!$B$3)*10))</f>
        <v>3.4487358009097839</v>
      </c>
      <c r="N218" s="92">
        <f>IF('III Tool Overview'!$H$6="Western Isles Health Board",0,IF('III Tool Overview'!$H$6="Eilean Siar Local Authority",0,new_ci(10,B218,C218,D218,$C$1,G218+H218,1,F218,F218,SIMDrateratios,RateRatios!$B$3)*10))</f>
        <v>3.4486387004944201</v>
      </c>
      <c r="O218" s="92">
        <f>IF('III Tool Overview'!$H$6="Western Isles Health Board",0,IF('III Tool Overview'!$H$6="Eilean Siar Local Authority",0,new_ci(20,B218,C218,D218,$C$1,G218,1,F218,F218,SIMDrateratios,RateRatios!$B$3)*10))</f>
        <v>10.770914598798312</v>
      </c>
      <c r="P218" s="92">
        <f>IF('III Tool Overview'!$H$6="Western Isles Health Board",0,IF('III Tool Overview'!$H$6="Eilean Siar Local Authority",0,new_ci(20,B218,C218,D218,$C$1,G218+H218,1,F218,F218,SIMDrateratios,RateRatios!$B$3)*10))</f>
        <v>10.770611650133022</v>
      </c>
      <c r="Q218" s="92">
        <f>IF('III Tool Overview'!$H$6="Western Isles Health Board",0,IF('III Tool Overview'!$H$6="Eilean Siar Local Authority",0,new_yll(2,B218,C218,D218,$C$1,G218,1,F218,F218,SIMDrateratios,RateRatios!$B$3)*10))</f>
        <v>26.179942915988192</v>
      </c>
      <c r="R218" s="92">
        <f>IF('III Tool Overview'!$H$6="Western Isles Health Board",0,IF('III Tool Overview'!$H$6="Eilean Siar Local Authority",0,new_yll(2,B218,C218,D218,$C$1,G218+H218,1,F218,F218,SIMDrateratios,RateRatios!$B$3)*10))</f>
        <v>26.179205484801219</v>
      </c>
      <c r="S218" s="92">
        <f t="shared" si="324"/>
        <v>7.3743118697322529E-4</v>
      </c>
      <c r="T218" s="92">
        <f>IF('III Tool Overview'!$H$6="Western Isles Health Board",0,IF('III Tool Overview'!$H$6="Eilean Siar Local Authority",0,new_yll(5,B218,C218,D218,$C$1,G218,1,F218,F218,SIMDrateratios,RateRatios!$B$3)*1000))</f>
        <v>11424.80961224887</v>
      </c>
      <c r="U218" s="92">
        <f>IF('III Tool Overview'!$H$6="Western Isles Health Board",0,IF('III Tool Overview'!$H$6="Eilean Siar Local Authority",0,new_yll(5,B218,C218,D218,$C$1,G218+H218,1,F218,F218,SIMDrateratios,RateRatios!$B$3)*1000))</f>
        <v>11424.487844641588</v>
      </c>
      <c r="V218" s="92">
        <f t="shared" si="325"/>
        <v>0.32176760728179943</v>
      </c>
      <c r="W218" s="92">
        <f>IF('III Tool Overview'!$H$6="Western Isles Health Board",0,IF('III Tool Overview'!$H$6="Eilean Siar Local Authority",0,new_yll(10,B218,C218,D218,$C$1,G218,1,F218,F218,SIMDrateratios,RateRatios!$B$3)*10))</f>
        <v>298.49020055501063</v>
      </c>
      <c r="X218" s="92">
        <f>IF('III Tool Overview'!$H$6="Western Isles Health Board",0,IF('III Tool Overview'!$H$6="Eilean Siar Local Authority",0,new_yll(10,B218,C218,D218,$C$1,G218+H218,1,F218,F218,SIMDrateratios,RateRatios!$B$3)*10))</f>
        <v>298.48179638606018</v>
      </c>
      <c r="Y218" s="92">
        <f t="shared" si="326"/>
        <v>8.4041689504488204E-3</v>
      </c>
      <c r="Z218" s="92">
        <f>IF('III Tool Overview'!$H$6="Western Isles Health Board",0,IF('III Tool Overview'!$H$6="Eilean Siar Local Authority",0,new_yll(20,B218,C218,D218,$C$1,G218,1,F218,F218,SIMDrateratios,RateRatios!$B$3)*10))</f>
        <v>861.898729805568</v>
      </c>
      <c r="AA218" s="92">
        <f>IF('III Tool Overview'!$H$6="Western Isles Health Board",0,IF('III Tool Overview'!$H$6="Eilean Siar Local Authority",0,new_yll(20,B218,C218,D218,$C$1,G218+H218,1,F218,F218,SIMDrateratios,RateRatios!$B$3)*10))</f>
        <v>861.87448620222449</v>
      </c>
      <c r="AB218" s="92">
        <f t="shared" si="327"/>
        <v>2.4243603343506948E-2</v>
      </c>
      <c r="AC218" s="92">
        <f>IF('III Tool Overview'!$H$6="Western Isles Health Board",0,IF('III Tool Overview'!$H$6="Eilean Siar Local Authority",0,hosp_count(2,B218,C218,D218,$C$1,G218,1,F218,F218,SIMDRateRatios_hosp,SIMDrateratios,RateRatios!$B$3)*10))</f>
        <v>248.53010678522344</v>
      </c>
      <c r="AD218" s="92">
        <f>IF('III Tool Overview'!$H$6="Western Isles Health Board",0,IF('III Tool Overview'!$H$6="Eilean Siar Local Authority",0,hosp_count(2,B218,C218,D218,$C$1,G218+H218,1,F218,F218,SIMDRateRatios_hosp,SIMDrateratios,RateRatios!$B$3)*10))</f>
        <v>248.52466418371566</v>
      </c>
      <c r="AE218" s="92">
        <f t="shared" si="328"/>
        <v>5.4426015077808643E-3</v>
      </c>
      <c r="AF218" s="92">
        <f>IF('III Tool Overview'!$H$6="Western Isles Health Board",0,IF('III Tool Overview'!$H$6="Eilean Siar Local Authority",0,hosp_count(5,B218,C218,D218,$C$1,G218,1,F218,F218,SIMDRateRatios_hosp,SIMDrateratios,RateRatios!$B$3)*1000))</f>
        <v>103441.45026146724</v>
      </c>
      <c r="AG218" s="92">
        <f>IF('III Tool Overview'!$H$6="Western Isles Health Board",0,IF('III Tool Overview'!$H$6="Eilean Siar Local Authority",0,hosp_count(5,B218,C218,D218,$C$1,G218+H218,1,F218,F218,SIMDRateRatios_hosp,SIMDrateratios,RateRatios!$B$3)*1000))</f>
        <v>103439.18535604539</v>
      </c>
      <c r="AH218" s="92">
        <f t="shared" si="329"/>
        <v>2.2649054218491074</v>
      </c>
      <c r="AI218" s="92">
        <f>IF('III Tool Overview'!$H$6="Western Isles Health Board",0,IF('III Tool Overview'!$H$6="Eilean Siar Local Authority",0,hosp_count(10,B218,C218,D218,$C$1,G218,1,F218,F218,SIMDRateRatios_hosp,SIMDrateratios,RateRatios!$B$3)*10))</f>
        <v>2489.5039490253348</v>
      </c>
      <c r="AJ218" s="92">
        <f>IF('III Tool Overview'!$H$6="Western Isles Health Board",0,IF('III Tool Overview'!$H$6="Eilean Siar Local Authority",0,hosp_count(10,B218,C218,D218,$C$1,G218+H218,1,F218,F218,SIMDRateRatios_hosp,SIMDrateratios,RateRatios!$B$3)*10))</f>
        <v>2489.4494588615921</v>
      </c>
      <c r="AK218" s="92">
        <f t="shared" si="330"/>
        <v>5.4490163742684672E-2</v>
      </c>
      <c r="AL218" s="92">
        <f>IF('III Tool Overview'!$H$6="Western Isles Health Board",0,IF('III Tool Overview'!$H$6="Eilean Siar Local Authority",0,hosp_count(20,B218,C218,D218,$C$1,G218,1,F218,F218,SIMDRateRatios_hosp,SIMDrateratios,RateRatios!$B$3)*10))</f>
        <v>6037.1939782286718</v>
      </c>
      <c r="AM218" s="92">
        <f>IF('III Tool Overview'!$H$6="Western Isles Health Board",0,IF('III Tool Overview'!$H$6="Eilean Siar Local Authority",0,hosp_count(20,B218,C218,D218,$C$1,G218+H218,1,F218,F218,SIMDRateRatios_hosp,SIMDrateratios,RateRatios!$B$3)*10))</f>
        <v>6037.0619777551883</v>
      </c>
      <c r="AN218" s="92">
        <f t="shared" si="331"/>
        <v>0.13200047348345834</v>
      </c>
    </row>
    <row r="219" spans="1:63" x14ac:dyDescent="0.2">
      <c r="A219" s="83" t="s">
        <v>113</v>
      </c>
      <c r="B219" s="71">
        <v>12.5</v>
      </c>
      <c r="C219" s="76" t="s">
        <v>3</v>
      </c>
      <c r="D219" s="76">
        <v>4</v>
      </c>
      <c r="E219" s="84">
        <v>1</v>
      </c>
      <c r="F219" s="80">
        <f>HLOOKUP('III Tool Overview'!$H$6,LookUpData_Pop!$B$1:$AV$269,LookUpData_Pop!BB213,FALSE)/50</f>
        <v>392.72</v>
      </c>
      <c r="G219" s="71">
        <v>0</v>
      </c>
      <c r="H219" s="72">
        <f t="shared" si="323"/>
        <v>392.72</v>
      </c>
      <c r="I219" s="92">
        <f>IF('III Tool Overview'!$H$6="Western Isles Health Board",0,IF('III Tool Overview'!$H$6="Eilean Siar Local Authority",0,new_ci(2,B219,C219,D219,$C$1,G219,1,F219,E219*F219,SIMDrateratios,RateRatios!$B$3)*10))</f>
        <v>0.43752888425902936</v>
      </c>
      <c r="J219" s="92">
        <f>IF('III Tool Overview'!$H$6="Western Isles Health Board",0,IF('III Tool Overview'!$H$6="Eilean Siar Local Authority",0,new_ci(2,B219,C219,D219,$C$1,G219+H219,1,H219,H219,SIMDrateratios,RateRatios!$B$3)*10))</f>
        <v>0.43751653903948273</v>
      </c>
      <c r="K219" s="92">
        <f>IF('III Tool Overview'!$H$6="Western Isles Health Board",0,IF('III Tool Overview'!$H$6="Eilean Siar Local Authority",0,new_ci(5,B219,C219,D219,$C$1,G219,1,F219,F219,SIMDrateratios,RateRatios!$B$3)*1000))</f>
        <v>194.30917025641034</v>
      </c>
      <c r="L219" s="72">
        <f>IF('III Tool Overview'!$H$6="Western Isles Health Board",0,IF('III Tool Overview'!$H$6="Eilean Siar Local Authority",0,new_ci(5,B219,C219,D219,$C$1,H219,1,F219,F219,SIMDrateratios,RateRatios!$B$3)*1000))</f>
        <v>194.30368872243795</v>
      </c>
      <c r="M219" s="92">
        <f>IF('III Tool Overview'!$H$6="Western Isles Health Board",0,IF('III Tool Overview'!$H$6="Eilean Siar Local Authority",0,new_ci(10,B219,C219,D219,$C$1,G219,1,F219,F219,SIMDrateratios,RateRatios!$B$3)*10))</f>
        <v>5.2440285874041939</v>
      </c>
      <c r="N219" s="92">
        <f>IF('III Tool Overview'!$H$6="Western Isles Health Board",0,IF('III Tool Overview'!$H$6="Eilean Siar Local Authority",0,new_ci(10,B219,C219,D219,$C$1,G219+H219,1,F219,F219,SIMDrateratios,RateRatios!$B$3)*10))</f>
        <v>5.2438807136307508</v>
      </c>
      <c r="O219" s="92">
        <f>IF('III Tool Overview'!$H$6="Western Isles Health Board",0,IF('III Tool Overview'!$H$6="Eilean Siar Local Authority",0,new_ci(20,B219,C219,D219,$C$1,G219,1,F219,F219,SIMDrateratios,RateRatios!$B$3)*10))</f>
        <v>16.371385932490028</v>
      </c>
      <c r="P219" s="92">
        <f>IF('III Tool Overview'!$H$6="Western Isles Health Board",0,IF('III Tool Overview'!$H$6="Eilean Siar Local Authority",0,new_ci(20,B219,C219,D219,$C$1,G219+H219,1,F219,F219,SIMDrateratios,RateRatios!$B$3)*10))</f>
        <v>16.370924939500597</v>
      </c>
      <c r="Q219" s="92">
        <f>IF('III Tool Overview'!$H$6="Western Isles Health Board",0,IF('III Tool Overview'!$H$6="Eilean Siar Local Authority",0,new_yll(2,B219,C219,D219,$C$1,G219,1,F219,F219,SIMDrateratios,RateRatios!$B$3)*10))</f>
        <v>38.065012930535552</v>
      </c>
      <c r="R219" s="92">
        <f>IF('III Tool Overview'!$H$6="Western Isles Health Board",0,IF('III Tool Overview'!$H$6="Eilean Siar Local Authority",0,new_yll(2,B219,C219,D219,$C$1,G219+H219,1,F219,F219,SIMDrateratios,RateRatios!$B$3)*10))</f>
        <v>38.063938896434998</v>
      </c>
      <c r="S219" s="92">
        <f t="shared" si="324"/>
        <v>1.0740341005543996E-3</v>
      </c>
      <c r="T219" s="92">
        <f>IF('III Tool Overview'!$H$6="Western Isles Health Board",0,IF('III Tool Overview'!$H$6="Eilean Siar Local Authority",0,new_yll(5,B219,C219,D219,$C$1,G219,1,F219,F219,SIMDrateratios,RateRatios!$B$3)*1000))</f>
        <v>16596.984271286783</v>
      </c>
      <c r="U219" s="92">
        <f>IF('III Tool Overview'!$H$6="Western Isles Health Board",0,IF('III Tool Overview'!$H$6="Eilean Siar Local Authority",0,new_yll(5,B219,C219,D219,$C$1,G219+H219,1,F219,F219,SIMDrateratios,RateRatios!$B$3)*1000))</f>
        <v>16596.516063341292</v>
      </c>
      <c r="V219" s="92">
        <f t="shared" si="325"/>
        <v>0.46820794549057609</v>
      </c>
      <c r="W219" s="92">
        <f>IF('III Tool Overview'!$H$6="Western Isles Health Board",0,IF('III Tool Overview'!$H$6="Eilean Siar Local Authority",0,new_yll(10,B219,C219,D219,$C$1,G219,1,F219,F219,SIMDrateratios,RateRatios!$B$3)*10))</f>
        <v>432.89921068418556</v>
      </c>
      <c r="X219" s="92">
        <f>IF('III Tool Overview'!$H$6="Western Isles Health Board",0,IF('III Tool Overview'!$H$6="Eilean Siar Local Authority",0,new_yll(10,B219,C219,D219,$C$1,G219+H219,1,F219,F219,SIMDrateratios,RateRatios!$B$3)*10))</f>
        <v>432.88700342846096</v>
      </c>
      <c r="Y219" s="92">
        <f t="shared" si="326"/>
        <v>1.2207255724604238E-2</v>
      </c>
      <c r="Z219" s="92">
        <f>IF('III Tool Overview'!$H$6="Western Isles Health Board",0,IF('III Tool Overview'!$H$6="Eilean Siar Local Authority",0,new_yll(20,B219,C219,D219,$C$1,G219,1,F219,F219,SIMDrateratios,RateRatios!$B$3)*10))</f>
        <v>1244.5967576573294</v>
      </c>
      <c r="AA219" s="92">
        <f>IF('III Tool Overview'!$H$6="Western Isles Health Board",0,IF('III Tool Overview'!$H$6="Eilean Siar Local Authority",0,new_yll(20,B219,C219,D219,$C$1,G219+H219,1,F219,F219,SIMDrateratios,RateRatios!$B$3)*10))</f>
        <v>1244.5617088451404</v>
      </c>
      <c r="AB219" s="92">
        <f t="shared" si="327"/>
        <v>3.5048812188961165E-2</v>
      </c>
      <c r="AC219" s="92">
        <f>IF('III Tool Overview'!$H$6="Western Isles Health Board",0,IF('III Tool Overview'!$H$6="Eilean Siar Local Authority",0,hosp_count(2,B219,C219,D219,$C$1,G219,1,F219,F219,SIMDRateRatios_hosp,SIMDrateratios,RateRatios!$B$3)*10))</f>
        <v>300.57765631588467</v>
      </c>
      <c r="AD219" s="92">
        <f>IF('III Tool Overview'!$H$6="Western Isles Health Board",0,IF('III Tool Overview'!$H$6="Eilean Siar Local Authority",0,hosp_count(2,B219,C219,D219,$C$1,G219+H219,1,F219,F219,SIMDRateRatios_hosp,SIMDrateratios,RateRatios!$B$3)*10))</f>
        <v>300.57106259958073</v>
      </c>
      <c r="AE219" s="92">
        <f t="shared" si="328"/>
        <v>6.5937163039393454E-3</v>
      </c>
      <c r="AF219" s="92">
        <f>IF('III Tool Overview'!$H$6="Western Isles Health Board",0,IF('III Tool Overview'!$H$6="Eilean Siar Local Authority",0,hosp_count(5,B219,C219,D219,$C$1,G219,1,F219,F219,SIMDRateRatios_hosp,SIMDrateratios,RateRatios!$B$3)*1000))</f>
        <v>125098.05729690092</v>
      </c>
      <c r="AG219" s="92">
        <f>IF('III Tool Overview'!$H$6="Western Isles Health Board",0,IF('III Tool Overview'!$H$6="Eilean Siar Local Authority",0,hosp_count(5,B219,C219,D219,$C$1,G219+H219,1,F219,F219,SIMDRateRatios_hosp,SIMDrateratios,RateRatios!$B$3)*1000))</f>
        <v>125095.31367586498</v>
      </c>
      <c r="AH219" s="92">
        <f t="shared" si="329"/>
        <v>2.7436210359446704</v>
      </c>
      <c r="AI219" s="92">
        <f>IF('III Tool Overview'!$H$6="Western Isles Health Board",0,IF('III Tool Overview'!$H$6="Eilean Siar Local Authority",0,hosp_count(10,B219,C219,D219,$C$1,G219,1,F219,F219,SIMDRateRatios_hosp,SIMDrateratios,RateRatios!$B$3)*10))</f>
        <v>3010.3952909511963</v>
      </c>
      <c r="AJ219" s="92">
        <f>IF('III Tool Overview'!$H$6="Western Isles Health Board",0,IF('III Tool Overview'!$H$6="Eilean Siar Local Authority",0,hosp_count(10,B219,C219,D219,$C$1,G219+H219,1,F219,F219,SIMDRateRatios_hosp,SIMDrateratios,RateRatios!$B$3)*10))</f>
        <v>3010.3292993506266</v>
      </c>
      <c r="AK219" s="92">
        <f t="shared" si="330"/>
        <v>6.5991600569759612E-2</v>
      </c>
      <c r="AL219" s="92">
        <f>IF('III Tool Overview'!$H$6="Western Isles Health Board",0,IF('III Tool Overview'!$H$6="Eilean Siar Local Authority",0,hosp_count(20,B219,C219,D219,$C$1,G219,1,F219,F219,SIMDRateRatios_hosp,SIMDrateratios,RateRatios!$B$3)*10))</f>
        <v>7298.0332070243585</v>
      </c>
      <c r="AM219" s="92">
        <f>IF('III Tool Overview'!$H$6="Western Isles Health Board",0,IF('III Tool Overview'!$H$6="Eilean Siar Local Authority",0,hosp_count(20,B219,C219,D219,$C$1,G219+H219,1,F219,F219,SIMDRateRatios_hosp,SIMDrateratios,RateRatios!$B$3)*10))</f>
        <v>7297.8734626143978</v>
      </c>
      <c r="AN219" s="92">
        <f t="shared" si="331"/>
        <v>0.15974440996069461</v>
      </c>
    </row>
    <row r="220" spans="1:63" x14ac:dyDescent="0.2">
      <c r="A220" s="83" t="s">
        <v>114</v>
      </c>
      <c r="B220" s="71">
        <v>17.5</v>
      </c>
      <c r="C220" s="76" t="s">
        <v>3</v>
      </c>
      <c r="D220" s="76">
        <v>4</v>
      </c>
      <c r="E220" s="84">
        <v>1</v>
      </c>
      <c r="F220" s="80">
        <f>HLOOKUP('III Tool Overview'!$H$6,LookUpData_Pop!$B$1:$AV$269,LookUpData_Pop!BB214,FALSE)/50</f>
        <v>481.54</v>
      </c>
      <c r="G220" s="59">
        <f>'III Tool Overview'!$H$9/110</f>
        <v>0</v>
      </c>
      <c r="H220" s="72">
        <f t="shared" si="323"/>
        <v>481.54</v>
      </c>
      <c r="I220" s="92">
        <f>IF('III Tool Overview'!$H$6="Western Isles Health Board",0,IF('III Tool Overview'!$H$6="Eilean Siar Local Authority",0,new_ci(2,B220,C220,D220,$C$1,G220,1,F220,E220*F220,SIMDrateratios,RateRatios!$B$3)*10))</f>
        <v>0.87705082547527446</v>
      </c>
      <c r="J220" s="92">
        <f>IF('III Tool Overview'!$H$6="Western Isles Health Board",0,IF('III Tool Overview'!$H$6="Eilean Siar Local Authority",0,new_ci(2,B220,C220,D220,$C$1,G220+H220,1,H220,H220,SIMDrateratios,RateRatios!$B$3)*10))</f>
        <v>0.87702607368424212</v>
      </c>
      <c r="K220" s="92">
        <f>IF('III Tool Overview'!$H$6="Western Isles Health Board",0,IF('III Tool Overview'!$H$6="Eilean Siar Local Authority",0,new_ci(5,B220,C220,D220,$C$1,G220,1,F220,F220,SIMDrateratios,RateRatios!$B$3)*1000))</f>
        <v>389.4560631144048</v>
      </c>
      <c r="L220" s="72">
        <f>IF('III Tool Overview'!$H$6="Western Isles Health Board",0,IF('III Tool Overview'!$H$6="Eilean Siar Local Authority",0,new_ci(5,B220,C220,D220,$C$1,H220,1,F220,F220,SIMDrateratios,RateRatios!$B$3)*1000))</f>
        <v>389.4450754803031</v>
      </c>
      <c r="M220" s="92">
        <f>IF('III Tool Overview'!$H$6="Western Isles Health Board",0,IF('III Tool Overview'!$H$6="Eilean Siar Local Authority",0,new_ci(10,B220,C220,D220,$C$1,G220,1,F220,F220,SIMDrateratios,RateRatios!$B$3)*10))</f>
        <v>10.507860212588122</v>
      </c>
      <c r="N220" s="92">
        <f>IF('III Tool Overview'!$H$6="Western Isles Health Board",0,IF('III Tool Overview'!$H$6="Eilean Siar Local Authority",0,new_ci(10,B220,C220,D220,$C$1,G220+H220,1,F220,F220,SIMDrateratios,RateRatios!$B$3)*10))</f>
        <v>10.507563960601585</v>
      </c>
      <c r="O220" s="92">
        <f>IF('III Tool Overview'!$H$6="Western Isles Health Board",0,IF('III Tool Overview'!$H$6="Eilean Siar Local Authority",0,new_ci(20,B220,C220,D220,$C$1,G220,1,F220,F220,SIMDrateratios,RateRatios!$B$3)*10))</f>
        <v>32.775057511592649</v>
      </c>
      <c r="P220" s="92">
        <f>IF('III Tool Overview'!$H$6="Western Isles Health Board",0,IF('III Tool Overview'!$H$6="Eilean Siar Local Authority",0,new_ci(20,B220,C220,D220,$C$1,G220+H220,1,F220,F220,SIMDrateratios,RateRatios!$B$3)*10))</f>
        <v>32.774135617443726</v>
      </c>
      <c r="Q220" s="92">
        <f>IF('III Tool Overview'!$H$6="Western Isles Health Board",0,IF('III Tool Overview'!$H$6="Eilean Siar Local Authority",0,new_yll(2,B220,C220,D220,$C$1,G220,1,F220,F220,SIMDrateratios,RateRatios!$B$3)*10))</f>
        <v>71.041116863497237</v>
      </c>
      <c r="R220" s="92">
        <f>IF('III Tool Overview'!$H$6="Western Isles Health Board",0,IF('III Tool Overview'!$H$6="Eilean Siar Local Authority",0,new_yll(2,B220,C220,D220,$C$1,G220+H220,1,F220,F220,SIMDrateratios,RateRatios!$B$3)*10))</f>
        <v>71.039111968423612</v>
      </c>
      <c r="S220" s="92">
        <f t="shared" si="324"/>
        <v>2.0048950736253346E-3</v>
      </c>
      <c r="T220" s="92">
        <f>IF('III Tool Overview'!$H$6="Western Isles Health Board",0,IF('III Tool Overview'!$H$6="Eilean Siar Local Authority",0,new_yll(5,B220,C220,D220,$C$1,G220,1,F220,F220,SIMDrateratios,RateRatios!$B$3)*1000))</f>
        <v>30928.824652033505</v>
      </c>
      <c r="U220" s="92">
        <f>IF('III Tool Overview'!$H$6="Western Isles Health Board",0,IF('III Tool Overview'!$H$6="Eilean Siar Local Authority",0,new_yll(5,B220,C220,D220,$C$1,G220+H220,1,F220,F220,SIMDrateratios,RateRatios!$B$3)*1000))</f>
        <v>30927.952061464723</v>
      </c>
      <c r="V220" s="92">
        <f t="shared" si="325"/>
        <v>0.87259056878247065</v>
      </c>
      <c r="W220" s="92">
        <f>IF('III Tool Overview'!$H$6="Western Isles Health Board",0,IF('III Tool Overview'!$H$6="Eilean Siar Local Authority",0,new_yll(10,B220,C220,D220,$C$1,G220,1,F220,F220,SIMDrateratios,RateRatios!$B$3)*10))</f>
        <v>804.3925369196246</v>
      </c>
      <c r="X220" s="92">
        <f>IF('III Tool Overview'!$H$6="Western Isles Health Board",0,IF('III Tool Overview'!$H$6="Eilean Siar Local Authority",0,new_yll(10,B220,C220,D220,$C$1,G220+H220,1,F220,F220,SIMDrateratios,RateRatios!$B$3)*10))</f>
        <v>804.36985790977758</v>
      </c>
      <c r="Y220" s="92">
        <f t="shared" si="326"/>
        <v>2.2679009847024645E-2</v>
      </c>
      <c r="Z220" s="92">
        <f>IF('III Tool Overview'!$H$6="Western Isles Health Board",0,IF('III Tool Overview'!$H$6="Eilean Siar Local Authority",0,new_yll(20,B220,C220,D220,$C$1,G220,1,F220,F220,SIMDrateratios,RateRatios!$B$3)*10))</f>
        <v>2295.1276255806861</v>
      </c>
      <c r="AA220" s="92">
        <f>IF('III Tool Overview'!$H$6="Western Isles Health Board",0,IF('III Tool Overview'!$H$6="Eilean Siar Local Authority",0,new_yll(20,B220,C220,D220,$C$1,G220+H220,1,F220,F220,SIMDrateratios,RateRatios!$B$3)*10))</f>
        <v>2295.0630589679849</v>
      </c>
      <c r="AB220" s="92">
        <f t="shared" si="327"/>
        <v>6.4566612701128179E-2</v>
      </c>
      <c r="AC220" s="92">
        <f>IF('III Tool Overview'!$H$6="Western Isles Health Board",0,IF('III Tool Overview'!$H$6="Eilean Siar Local Authority",0,hosp_count(2,B220,C220,D220,$C$1,G220,1,F220,F220,SIMDRateRatios_hosp,SIMDrateratios,RateRatios!$B$3)*10))</f>
        <v>427.29453416914089</v>
      </c>
      <c r="AD220" s="92">
        <f>IF('III Tool Overview'!$H$6="Western Isles Health Board",0,IF('III Tool Overview'!$H$6="Eilean Siar Local Authority",0,hosp_count(2,B220,C220,D220,$C$1,G220+H220,1,F220,F220,SIMDRateRatios_hosp,SIMDrateratios,RateRatios!$B$3)*10))</f>
        <v>427.28515841868284</v>
      </c>
      <c r="AE220" s="92">
        <f t="shared" si="328"/>
        <v>9.37575045804806E-3</v>
      </c>
      <c r="AF220" s="92">
        <f>IF('III Tool Overview'!$H$6="Western Isles Health Board",0,IF('III Tool Overview'!$H$6="Eilean Siar Local Authority",0,hosp_count(5,B220,C220,D220,$C$1,G220,1,F220,F220,SIMDRateRatios_hosp,SIMDrateratios,RateRatios!$B$3)*1000))</f>
        <v>177816.41750635422</v>
      </c>
      <c r="AG220" s="92">
        <f>IF('III Tool Overview'!$H$6="Western Isles Health Board",0,IF('III Tool Overview'!$H$6="Eilean Siar Local Authority",0,hosp_count(5,B220,C220,D220,$C$1,G220+H220,1,F220,F220,SIMDRateRatios_hosp,SIMDrateratios,RateRatios!$B$3)*1000))</f>
        <v>177812.51730470866</v>
      </c>
      <c r="AH220" s="92">
        <f t="shared" si="329"/>
        <v>3.9002016455633566</v>
      </c>
      <c r="AI220" s="92">
        <f>IF('III Tool Overview'!$H$6="Western Isles Health Board",0,IF('III Tool Overview'!$H$6="Eilean Siar Local Authority",0,hosp_count(10,B220,C220,D220,$C$1,G220,1,F220,F220,SIMDRateRatios_hosp,SIMDrateratios,RateRatios!$B$3)*10))</f>
        <v>4278.012047047735</v>
      </c>
      <c r="AJ220" s="92">
        <f>IF('III Tool Overview'!$H$6="Western Isles Health Board",0,IF('III Tool Overview'!$H$6="Eilean Siar Local Authority",0,hosp_count(10,B220,C220,D220,$C$1,G220+H220,1,F220,F220,SIMDRateRatios_hosp,SIMDrateratios,RateRatios!$B$3)*10))</f>
        <v>4277.918287299799</v>
      </c>
      <c r="AK220" s="92">
        <f t="shared" si="330"/>
        <v>9.3759747936019266E-2</v>
      </c>
      <c r="AL220" s="92">
        <f>IF('III Tool Overview'!$H$6="Western Isles Health Board",0,IF('III Tool Overview'!$H$6="Eilean Siar Local Authority",0,hosp_count(20,B220,C220,D220,$C$1,G220,1,F220,F220,SIMDRateRatios_hosp,SIMDrateratios,RateRatios!$B$3)*10))</f>
        <v>10363.498202740248</v>
      </c>
      <c r="AM220" s="92">
        <f>IF('III Tool Overview'!$H$6="Western Isles Health Board",0,IF('III Tool Overview'!$H$6="Eilean Siar Local Authority",0,hosp_count(20,B220,C220,D220,$C$1,G220+H220,1,F220,F220,SIMDRateRatios_hosp,SIMDrateratios,RateRatios!$B$3)*10))</f>
        <v>10363.271620663754</v>
      </c>
      <c r="AN220" s="92">
        <f t="shared" si="331"/>
        <v>0.22658207649328688</v>
      </c>
    </row>
    <row r="221" spans="1:63" x14ac:dyDescent="0.2">
      <c r="A221" s="83" t="s">
        <v>115</v>
      </c>
      <c r="B221" s="71">
        <v>22.5</v>
      </c>
      <c r="C221" s="76" t="s">
        <v>3</v>
      </c>
      <c r="D221" s="76">
        <v>4</v>
      </c>
      <c r="E221" s="84">
        <v>1</v>
      </c>
      <c r="F221" s="80">
        <f>HLOOKUP('III Tool Overview'!$H$6,LookUpData_Pop!$B$1:$AV$269,LookUpData_Pop!BB215,FALSE)/50</f>
        <v>628.16</v>
      </c>
      <c r="G221" s="59">
        <f>'III Tool Overview'!$H$9/110</f>
        <v>0</v>
      </c>
      <c r="H221" s="72">
        <f t="shared" si="323"/>
        <v>628.16</v>
      </c>
      <c r="I221" s="92">
        <f>IF('III Tool Overview'!$H$6="Western Isles Health Board",0,IF('III Tool Overview'!$H$6="Eilean Siar Local Authority",0,new_ci(2,B221,C221,D221,$C$1,G221,1,F221,E221*F221,SIMDrateratios,RateRatios!$B$3)*10))</f>
        <v>1.5877057899833864</v>
      </c>
      <c r="J221" s="92">
        <f>IF('III Tool Overview'!$H$6="Western Isles Health Board",0,IF('III Tool Overview'!$H$6="Eilean Siar Local Authority",0,new_ci(2,B221,C221,D221,$C$1,G221+H221,1,H221,H221,SIMDrateratios,RateRatios!$B$3)*10))</f>
        <v>1.5876610381071861</v>
      </c>
      <c r="K221" s="92">
        <f>IF('III Tool Overview'!$H$6="Western Isles Health Board",0,IF('III Tool Overview'!$H$6="Eilean Siar Local Authority",0,new_ci(5,B221,C221,D221,$C$1,G221,1,F221,F221,SIMDrateratios,RateRatios!$B$3)*1000))</f>
        <v>704.93805094940603</v>
      </c>
      <c r="L221" s="72">
        <f>IF('III Tool Overview'!$H$6="Western Isles Health Board",0,IF('III Tool Overview'!$H$6="Eilean Siar Local Authority",0,new_ci(5,B221,C221,D221,$C$1,H221,1,F221,F221,SIMDrateratios,RateRatios!$B$3)*1000))</f>
        <v>704.91818985254599</v>
      </c>
      <c r="M221" s="92">
        <f>IF('III Tool Overview'!$H$6="Western Isles Health Board",0,IF('III Tool Overview'!$H$6="Eilean Siar Local Authority",0,new_ci(10,B221,C221,D221,$C$1,G221,1,F221,F221,SIMDrateratios,RateRatios!$B$3)*10))</f>
        <v>19.014767514917498</v>
      </c>
      <c r="N221" s="92">
        <f>IF('III Tool Overview'!$H$6="Western Isles Health Board",0,IF('III Tool Overview'!$H$6="Eilean Siar Local Authority",0,new_ci(10,B221,C221,D221,$C$1,G221+H221,1,F221,F221,SIMDrateratios,RateRatios!$B$3)*10))</f>
        <v>19.014232299427366</v>
      </c>
      <c r="O221" s="92">
        <f>IF('III Tool Overview'!$H$6="Western Isles Health Board",0,IF('III Tool Overview'!$H$6="Eilean Siar Local Authority",0,new_ci(20,B221,C221,D221,$C$1,G221,1,F221,F221,SIMDrateratios,RateRatios!$B$3)*10))</f>
        <v>59.255648112144527</v>
      </c>
      <c r="P221" s="92">
        <f>IF('III Tool Overview'!$H$6="Western Isles Health Board",0,IF('III Tool Overview'!$H$6="Eilean Siar Local Authority",0,new_ci(20,B221,C221,D221,$C$1,G221+H221,1,F221,F221,SIMDrateratios,RateRatios!$B$3)*10))</f>
        <v>59.253985594804625</v>
      </c>
      <c r="Q221" s="92">
        <f>IF('III Tool Overview'!$H$6="Western Isles Health Board",0,IF('III Tool Overview'!$H$6="Eilean Siar Local Authority",0,new_yll(2,B221,C221,D221,$C$1,G221,1,F221,F221,SIMDrateratios,RateRatios!$B$3)*10))</f>
        <v>122.25334582872074</v>
      </c>
      <c r="R221" s="92">
        <f>IF('III Tool Overview'!$H$6="Western Isles Health Board",0,IF('III Tool Overview'!$H$6="Eilean Siar Local Authority",0,new_yll(2,B221,C221,D221,$C$1,G221+H221,1,F221,F221,SIMDrateratios,RateRatios!$B$3)*10))</f>
        <v>122.24989993425332</v>
      </c>
      <c r="S221" s="92">
        <f t="shared" si="324"/>
        <v>3.4458944674184977E-3</v>
      </c>
      <c r="T221" s="92">
        <f>IF('III Tool Overview'!$H$6="Western Isles Health Board",0,IF('III Tool Overview'!$H$6="Eilean Siar Local Authority",0,new_yll(5,B221,C221,D221,$C$1,G221,1,F221,F221,SIMDrateratios,RateRatios!$B$3)*1000))</f>
        <v>53163.282268616284</v>
      </c>
      <c r="U221" s="92">
        <f>IF('III Tool Overview'!$H$6="Western Isles Health Board",0,IF('III Tool Overview'!$H$6="Eilean Siar Local Authority",0,new_yll(5,B221,C221,D221,$C$1,G221+H221,1,F221,F221,SIMDrateratios,RateRatios!$B$3)*1000))</f>
        <v>53161.784426362239</v>
      </c>
      <c r="V221" s="92">
        <f t="shared" si="325"/>
        <v>1.4978422540443717</v>
      </c>
      <c r="W221" s="92">
        <f>IF('III Tool Overview'!$H$6="Western Isles Health Board",0,IF('III Tool Overview'!$H$6="Eilean Siar Local Authority",0,new_yll(10,B221,C221,D221,$C$1,G221,1,F221,F221,SIMDrateratios,RateRatios!$B$3)*10))</f>
        <v>1379.5618219920082</v>
      </c>
      <c r="X221" s="92">
        <f>IF('III Tool Overview'!$H$6="Western Isles Health Board",0,IF('III Tool Overview'!$H$6="Eilean Siar Local Authority",0,new_yll(10,B221,C221,D221,$C$1,G221+H221,1,F221,F221,SIMDrateratios,RateRatios!$B$3)*10))</f>
        <v>1379.5229897816162</v>
      </c>
      <c r="Y221" s="92">
        <f t="shared" si="326"/>
        <v>3.8832210392001798E-2</v>
      </c>
      <c r="Z221" s="92">
        <f>IF('III Tool Overview'!$H$6="Western Isles Health Board",0,IF('III Tool Overview'!$H$6="Eilean Siar Local Authority",0,new_yll(20,B221,C221,D221,$C$1,G221,1,F221,F221,SIMDrateratios,RateRatios!$B$3)*10))</f>
        <v>3912.6869536172171</v>
      </c>
      <c r="AA221" s="92">
        <f>IF('III Tool Overview'!$H$6="Western Isles Health Board",0,IF('III Tool Overview'!$H$6="Eilean Siar Local Authority",0,new_yll(20,B221,C221,D221,$C$1,G221+H221,1,F221,F221,SIMDrateratios,RateRatios!$B$3)*10))</f>
        <v>3912.5771528892028</v>
      </c>
      <c r="AB221" s="92">
        <f t="shared" si="327"/>
        <v>0.10980072801430651</v>
      </c>
      <c r="AC221" s="92">
        <f>IF('III Tool Overview'!$H$6="Western Isles Health Board",0,IF('III Tool Overview'!$H$6="Eilean Siar Local Authority",0,hosp_count(2,B221,C221,D221,$C$1,G221,1,F221,F221,SIMDRateRatios_hosp,SIMDrateratios,RateRatios!$B$3)*10))</f>
        <v>615.14775474764303</v>
      </c>
      <c r="AD221" s="92">
        <f>IF('III Tool Overview'!$H$6="Western Isles Health Board",0,IF('III Tool Overview'!$H$6="Eilean Siar Local Authority",0,hosp_count(2,B221,C221,D221,$C$1,G221+H221,1,F221,F221,SIMDRateRatios_hosp,SIMDrateratios,RateRatios!$B$3)*10))</f>
        <v>615.13427341448028</v>
      </c>
      <c r="AE221" s="92">
        <f t="shared" si="328"/>
        <v>1.3481333162758347E-2</v>
      </c>
      <c r="AF221" s="92">
        <f>IF('III Tool Overview'!$H$6="Western Isles Health Board",0,IF('III Tool Overview'!$H$6="Eilean Siar Local Authority",0,hosp_count(5,B221,C221,D221,$C$1,G221,1,F221,F221,SIMDRateRatios_hosp,SIMDrateratios,RateRatios!$B$3)*1000))</f>
        <v>255961.52055695825</v>
      </c>
      <c r="AG221" s="92">
        <f>IF('III Tool Overview'!$H$6="Western Isles Health Board",0,IF('III Tool Overview'!$H$6="Eilean Siar Local Authority",0,hosp_count(5,B221,C221,D221,$C$1,G221+H221,1,F221,F221,SIMDRateRatios_hosp,SIMDrateratios,RateRatios!$B$3)*1000))</f>
        <v>255955.91393623175</v>
      </c>
      <c r="AH221" s="92">
        <f t="shared" si="329"/>
        <v>5.6066207264957484</v>
      </c>
      <c r="AI221" s="92">
        <f>IF('III Tool Overview'!$H$6="Western Isles Health Board",0,IF('III Tool Overview'!$H$6="Eilean Siar Local Authority",0,hosp_count(10,B221,C221,D221,$C$1,G221,1,F221,F221,SIMDRateRatios_hosp,SIMDrateratios,RateRatios!$B$3)*10))</f>
        <v>6156.6176083572518</v>
      </c>
      <c r="AJ221" s="92">
        <f>IF('III Tool Overview'!$H$6="Western Isles Health Board",0,IF('III Tool Overview'!$H$6="Eilean Siar Local Authority",0,hosp_count(10,B221,C221,D221,$C$1,G221+H221,1,F221,F221,SIMDRateRatios_hosp,SIMDrateratios,RateRatios!$B$3)*10))</f>
        <v>6156.4828996383767</v>
      </c>
      <c r="AK221" s="92">
        <f t="shared" si="330"/>
        <v>0.13470871887511748</v>
      </c>
      <c r="AL221" s="92">
        <f>IF('III Tool Overview'!$H$6="Western Isles Health Board",0,IF('III Tool Overview'!$H$6="Eilean Siar Local Authority",0,hosp_count(20,B221,C221,D221,$C$1,G221,1,F221,F221,SIMDRateRatios_hosp,SIMDrateratios,RateRatios!$B$3)*10))</f>
        <v>14903.534473715925</v>
      </c>
      <c r="AM221" s="92">
        <f>IF('III Tool Overview'!$H$6="Western Isles Health Board",0,IF('III Tool Overview'!$H$6="Eilean Siar Local Authority",0,hosp_count(20,B221,C221,D221,$C$1,G221+H221,1,F221,F221,SIMDRateRatios_hosp,SIMDrateratios,RateRatios!$B$3)*10))</f>
        <v>14903.209477750315</v>
      </c>
      <c r="AN221" s="92">
        <f t="shared" si="331"/>
        <v>0.32499596560955979</v>
      </c>
    </row>
    <row r="222" spans="1:63" x14ac:dyDescent="0.2">
      <c r="A222" s="83" t="s">
        <v>116</v>
      </c>
      <c r="B222" s="71">
        <v>27.5</v>
      </c>
      <c r="C222" s="76" t="s">
        <v>3</v>
      </c>
      <c r="D222" s="76">
        <v>4</v>
      </c>
      <c r="E222" s="84">
        <v>1</v>
      </c>
      <c r="F222" s="80">
        <f>HLOOKUP('III Tool Overview'!$H$6,LookUpData_Pop!$B$1:$AV$269,LookUpData_Pop!BB216,FALSE)/50</f>
        <v>530.12</v>
      </c>
      <c r="G222" s="59">
        <f>'III Tool Overview'!$H$9/110</f>
        <v>0</v>
      </c>
      <c r="H222" s="72">
        <f t="shared" si="323"/>
        <v>530.12</v>
      </c>
      <c r="I222" s="92">
        <f>IF('III Tool Overview'!$H$6="Western Isles Health Board",0,IF('III Tool Overview'!$H$6="Eilean Siar Local Authority",0,new_ci(2,B222,C222,D222,$C$1,G222,1,F222,E222*F222,SIMDrateratios,RateRatios!$B$3)*10))</f>
        <v>2.1903985094129936</v>
      </c>
      <c r="J222" s="92">
        <f>IF('III Tool Overview'!$H$6="Western Isles Health Board",0,IF('III Tool Overview'!$H$6="Eilean Siar Local Authority",0,new_ci(2,B222,C222,D222,$C$1,G222+H222,1,H222,H222,SIMDrateratios,RateRatios!$B$3)*10))</f>
        <v>2.1903367729387719</v>
      </c>
      <c r="K222" s="92">
        <f>IF('III Tool Overview'!$H$6="Western Isles Health Board",0,IF('III Tool Overview'!$H$6="Eilean Siar Local Authority",0,new_ci(5,B222,C222,D222,$C$1,G222,1,F222,F222,SIMDrateratios,RateRatios!$B$3)*1000))</f>
        <v>972.26387067456005</v>
      </c>
      <c r="L222" s="72">
        <f>IF('III Tool Overview'!$H$6="Western Isles Health Board",0,IF('III Tool Overview'!$H$6="Eilean Siar Local Authority",0,new_ci(5,B222,C222,D222,$C$1,H222,1,F222,F222,SIMDrateratios,RateRatios!$B$3)*1000))</f>
        <v>972.23648686251886</v>
      </c>
      <c r="M222" s="92">
        <f>IF('III Tool Overview'!$H$6="Western Isles Health Board",0,IF('III Tool Overview'!$H$6="Eilean Siar Local Authority",0,new_ci(10,B222,C222,D222,$C$1,G222,1,F222,F222,SIMDrateratios,RateRatios!$B$3)*10))</f>
        <v>26.209655120614777</v>
      </c>
      <c r="N222" s="92">
        <f>IF('III Tool Overview'!$H$6="Western Isles Health Board",0,IF('III Tool Overview'!$H$6="Eilean Siar Local Authority",0,new_ci(10,B222,C222,D222,$C$1,G222+H222,1,F222,F222,SIMDrateratios,RateRatios!$B$3)*10))</f>
        <v>26.208918077212388</v>
      </c>
      <c r="O222" s="92">
        <f>IF('III Tool Overview'!$H$6="Western Isles Health Board",0,IF('III Tool Overview'!$H$6="Eilean Siar Local Authority",0,new_ci(20,B222,C222,D222,$C$1,G222,1,F222,F222,SIMDrateratios,RateRatios!$B$3)*10))</f>
        <v>81.510542254283408</v>
      </c>
      <c r="P222" s="92">
        <f>IF('III Tool Overview'!$H$6="Western Isles Health Board",0,IF('III Tool Overview'!$H$6="Eilean Siar Local Authority",0,new_ci(20,B222,C222,D222,$C$1,G222+H222,1,F222,F222,SIMDrateratios,RateRatios!$B$3)*10))</f>
        <v>81.508262157921763</v>
      </c>
      <c r="Q222" s="92">
        <f>IF('III Tool Overview'!$H$6="Western Isles Health Board",0,IF('III Tool Overview'!$H$6="Eilean Siar Local Authority",0,new_yll(2,B222,C222,D222,$C$1,G222,1,F222,F222,SIMDrateratios,RateRatios!$B$3)*10))</f>
        <v>155.51829416832254</v>
      </c>
      <c r="R222" s="92">
        <f>IF('III Tool Overview'!$H$6="Western Isles Health Board",0,IF('III Tool Overview'!$H$6="Eilean Siar Local Authority",0,new_yll(2,B222,C222,D222,$C$1,G222+H222,1,F222,F222,SIMDrateratios,RateRatios!$B$3)*10))</f>
        <v>155.51391087865281</v>
      </c>
      <c r="S222" s="92">
        <f t="shared" si="324"/>
        <v>4.3832896697324486E-3</v>
      </c>
      <c r="T222" s="92">
        <f>IF('III Tool Overview'!$H$6="Western Isles Health Board",0,IF('III Tool Overview'!$H$6="Eilean Siar Local Authority",0,new_yll(5,B222,C222,D222,$C$1,G222,1,F222,F222,SIMDrateratios,RateRatios!$B$3)*1000))</f>
        <v>67490.435471714445</v>
      </c>
      <c r="U222" s="92">
        <f>IF('III Tool Overview'!$H$6="Western Isles Health Board",0,IF('III Tool Overview'!$H$6="Eilean Siar Local Authority",0,new_yll(5,B222,C222,D222,$C$1,G222+H222,1,F222,F222,SIMDrateratios,RateRatios!$B$3)*1000))</f>
        <v>67488.534587914328</v>
      </c>
      <c r="V222" s="92">
        <f t="shared" si="325"/>
        <v>1.900883800117299</v>
      </c>
      <c r="W222" s="92">
        <f>IF('III Tool Overview'!$H$6="Western Isles Health Board",0,IF('III Tool Overview'!$H$6="Eilean Siar Local Authority",0,new_yll(10,B222,C222,D222,$C$1,G222,1,F222,F222,SIMDrateratios,RateRatios!$B$3)*10))</f>
        <v>1744.3451795830761</v>
      </c>
      <c r="X222" s="92">
        <f>IF('III Tool Overview'!$H$6="Western Isles Health Board",0,IF('III Tool Overview'!$H$6="Eilean Siar Local Authority",0,new_yll(10,B222,C222,D222,$C$1,G222+H222,1,F222,F222,SIMDrateratios,RateRatios!$B$3)*10))</f>
        <v>1744.2961240616714</v>
      </c>
      <c r="Y222" s="92">
        <f t="shared" si="326"/>
        <v>4.9055521404625324E-2</v>
      </c>
      <c r="Z222" s="92">
        <f>IF('III Tool Overview'!$H$6="Western Isles Health Board",0,IF('III Tool Overview'!$H$6="Eilean Siar Local Authority",0,new_yll(20,B222,C222,D222,$C$1,G222,1,F222,F222,SIMDrateratios,RateRatios!$B$3)*10))</f>
        <v>4893.8618941719278</v>
      </c>
      <c r="AA222" s="92">
        <f>IF('III Tool Overview'!$H$6="Western Isles Health Board",0,IF('III Tool Overview'!$H$6="Eilean Siar Local Authority",0,new_yll(20,B222,C222,D222,$C$1,G222+H222,1,F222,F222,SIMDrateratios,RateRatios!$B$3)*10))</f>
        <v>4893.7249447785925</v>
      </c>
      <c r="AB222" s="92">
        <f t="shared" si="327"/>
        <v>0.13694939333527145</v>
      </c>
      <c r="AC222" s="92">
        <f>IF('III Tool Overview'!$H$6="Western Isles Health Board",0,IF('III Tool Overview'!$H$6="Eilean Siar Local Authority",0,hosp_count(2,B222,C222,D222,$C$1,G222,1,F222,F222,SIMDRateRatios_hosp,SIMDrateratios,RateRatios!$B$3)*10))</f>
        <v>601.87270561100922</v>
      </c>
      <c r="AD222" s="92">
        <f>IF('III Tool Overview'!$H$6="Western Isles Health Board",0,IF('III Tool Overview'!$H$6="Eilean Siar Local Authority",0,hosp_count(2,B222,C222,D222,$C$1,G222+H222,1,F222,F222,SIMDRateRatios_hosp,SIMDrateratios,RateRatios!$B$3)*10))</f>
        <v>601.85951483451413</v>
      </c>
      <c r="AE222" s="92">
        <f t="shared" si="328"/>
        <v>1.3190776495093814E-2</v>
      </c>
      <c r="AF222" s="92">
        <f>IF('III Tool Overview'!$H$6="Western Isles Health Board",0,IF('III Tool Overview'!$H$6="Eilean Siar Local Authority",0,hosp_count(5,B222,C222,D222,$C$1,G222,1,F222,F222,SIMDRateRatios_hosp,SIMDrateratios,RateRatios!$B$3)*1000))</f>
        <v>250373.25264484601</v>
      </c>
      <c r="AG222" s="92">
        <f>IF('III Tool Overview'!$H$6="Western Isles Health Board",0,IF('III Tool Overview'!$H$6="Eilean Siar Local Authority",0,hosp_count(5,B222,C222,D222,$C$1,G222+H222,1,F222,F222,SIMDRateRatios_hosp,SIMDrateratios,RateRatios!$B$3)*1000))</f>
        <v>250367.77009384119</v>
      </c>
      <c r="AH222" s="92">
        <f t="shared" si="329"/>
        <v>5.4825510048249271</v>
      </c>
      <c r="AI222" s="92">
        <f>IF('III Tool Overview'!$H$6="Western Isles Health Board",0,IF('III Tool Overview'!$H$6="Eilean Siar Local Authority",0,hosp_count(10,B222,C222,D222,$C$1,G222,1,F222,F222,SIMDRateRatios_hosp,SIMDrateratios,RateRatios!$B$3)*10))</f>
        <v>6018.9714840402012</v>
      </c>
      <c r="AJ222" s="92">
        <f>IF('III Tool Overview'!$H$6="Western Isles Health Board",0,IF('III Tool Overview'!$H$6="Eilean Siar Local Authority",0,hosp_count(10,B222,C222,D222,$C$1,G222+H222,1,F222,F222,SIMDRateRatios_hosp,SIMDrateratios,RateRatios!$B$3)*10))</f>
        <v>6018.8399180555907</v>
      </c>
      <c r="AK222" s="92">
        <f t="shared" si="330"/>
        <v>0.13156598461046087</v>
      </c>
      <c r="AL222" s="92">
        <f>IF('III Tool Overview'!$H$6="Western Isles Health Board",0,IF('III Tool Overview'!$H$6="Eilean Siar Local Authority",0,hosp_count(20,B222,C222,D222,$C$1,G222,1,F222,F222,SIMDRateRatios_hosp,SIMDrateratios,RateRatios!$B$3)*10))</f>
        <v>14546.191665274146</v>
      </c>
      <c r="AM222" s="92">
        <f>IF('III Tool Overview'!$H$6="Western Isles Health Board",0,IF('III Tool Overview'!$H$6="Eilean Siar Local Authority",0,hosp_count(20,B222,C222,D222,$C$1,G222+H222,1,F222,F222,SIMDRateRatios_hosp,SIMDrateratios,RateRatios!$B$3)*10))</f>
        <v>14545.875456105898</v>
      </c>
      <c r="AN222" s="92">
        <f t="shared" si="331"/>
        <v>0.31620916824795131</v>
      </c>
    </row>
    <row r="223" spans="1:63" x14ac:dyDescent="0.2">
      <c r="A223" s="83" t="s">
        <v>117</v>
      </c>
      <c r="B223" s="71">
        <v>32.5</v>
      </c>
      <c r="C223" s="76" t="s">
        <v>3</v>
      </c>
      <c r="D223" s="76">
        <v>4</v>
      </c>
      <c r="E223" s="84">
        <v>1</v>
      </c>
      <c r="F223" s="80">
        <f>HLOOKUP('III Tool Overview'!$H$6,LookUpData_Pop!$B$1:$AV$269,LookUpData_Pop!BB217,FALSE)/50</f>
        <v>459.18</v>
      </c>
      <c r="G223" s="59">
        <f>'III Tool Overview'!$H$9/110</f>
        <v>0</v>
      </c>
      <c r="H223" s="72">
        <f t="shared" si="323"/>
        <v>459.18</v>
      </c>
      <c r="I223" s="92">
        <f>IF('III Tool Overview'!$H$6="Western Isles Health Board",0,IF('III Tool Overview'!$H$6="Eilean Siar Local Authority",0,new_ci(2,B223,C223,D223,$C$1,G223,1,F223,E223*F223,SIMDrateratios,RateRatios!$B$3)*10))</f>
        <v>2.6328117482500097</v>
      </c>
      <c r="J223" s="92">
        <f>IF('III Tool Overview'!$H$6="Western Isles Health Board",0,IF('III Tool Overview'!$H$6="Eilean Siar Local Authority",0,new_ci(2,B223,C223,D223,$C$1,G223+H223,1,H223,H223,SIMDrateratios,RateRatios!$B$3)*10))</f>
        <v>2.6327375605791832</v>
      </c>
      <c r="K223" s="92">
        <f>IF('III Tool Overview'!$H$6="Western Isles Health Board",0,IF('III Tool Overview'!$H$6="Eilean Siar Local Authority",0,new_ci(5,B223,C223,D223,$C$1,G223,1,F223,F223,SIMDrateratios,RateRatios!$B$3)*1000))</f>
        <v>1168.3180675614506</v>
      </c>
      <c r="L223" s="72">
        <f>IF('III Tool Overview'!$H$6="Western Isles Health Board",0,IF('III Tool Overview'!$H$6="Eilean Siar Local Authority",0,new_ci(5,B223,C223,D223,$C$1,H223,1,F223,F223,SIMDrateratios,RateRatios!$B$3)*1000))</f>
        <v>1168.2851790468078</v>
      </c>
      <c r="M223" s="92">
        <f>IF('III Tool Overview'!$H$6="Western Isles Health Board",0,IF('III Tool Overview'!$H$6="Eilean Siar Local Authority",0,new_ci(10,B223,C223,D223,$C$1,G223,1,F223,F223,SIMDrateratios,RateRatios!$B$3)*10))</f>
        <v>31.475731235093036</v>
      </c>
      <c r="N223" s="92">
        <f>IF('III Tool Overview'!$H$6="Western Isles Health Board",0,IF('III Tool Overview'!$H$6="Eilean Siar Local Authority",0,new_ci(10,B223,C223,D223,$C$1,G223+H223,1,F223,F223,SIMDrateratios,RateRatios!$B$3)*10))</f>
        <v>31.474847101550012</v>
      </c>
      <c r="O223" s="92">
        <f>IF('III Tool Overview'!$H$6="Western Isles Health Board",0,IF('III Tool Overview'!$H$6="Eilean Siar Local Authority",0,new_ci(20,B223,C223,D223,$C$1,G223,1,F223,F223,SIMDrateratios,RateRatios!$B$3)*10))</f>
        <v>97.688730412337293</v>
      </c>
      <c r="P223" s="92">
        <f>IF('III Tool Overview'!$H$6="Western Isles Health Board",0,IF('III Tool Overview'!$H$6="Eilean Siar Local Authority",0,new_ci(20,B223,C223,D223,$C$1,G223+H223,1,F223,F223,SIMDrateratios,RateRatios!$B$3)*10))</f>
        <v>97.686006437256083</v>
      </c>
      <c r="Q223" s="92">
        <f>IF('III Tool Overview'!$H$6="Western Isles Health Board",0,IF('III Tool Overview'!$H$6="Eilean Siar Local Authority",0,new_yll(2,B223,C223,D223,$C$1,G223,1,F223,F223,SIMDrateratios,RateRatios!$B$3)*10))</f>
        <v>176.39838713275066</v>
      </c>
      <c r="R223" s="92">
        <f>IF('III Tool Overview'!$H$6="Western Isles Health Board",0,IF('III Tool Overview'!$H$6="Eilean Siar Local Authority",0,new_yll(2,B223,C223,D223,$C$1,G223+H223,1,F223,F223,SIMDrateratios,RateRatios!$B$3)*10))</f>
        <v>176.39341655880526</v>
      </c>
      <c r="S223" s="92">
        <f t="shared" si="324"/>
        <v>4.9705739453997921E-3</v>
      </c>
      <c r="T223" s="92">
        <f>IF('III Tool Overview'!$H$6="Western Isles Health Board",0,IF('III Tool Overview'!$H$6="Eilean Siar Local Authority",0,new_yll(5,B223,C223,D223,$C$1,G223,1,F223,F223,SIMDrateratios,RateRatios!$B$3)*1000))</f>
        <v>76426.673406094938</v>
      </c>
      <c r="U223" s="92">
        <f>IF('III Tool Overview'!$H$6="Western Isles Health Board",0,IF('III Tool Overview'!$H$6="Eilean Siar Local Authority",0,new_yll(5,B223,C223,D223,$C$1,G223+H223,1,F223,F223,SIMDrateratios,RateRatios!$B$3)*1000))</f>
        <v>76424.521945482396</v>
      </c>
      <c r="V223" s="92">
        <f t="shared" si="325"/>
        <v>2.1514606125419959</v>
      </c>
      <c r="W223" s="92">
        <f>IF('III Tool Overview'!$H$6="Western Isles Health Board",0,IF('III Tool Overview'!$H$6="Eilean Siar Local Authority",0,new_yll(10,B223,C223,D223,$C$1,G223,1,F223,F223,SIMDrateratios,RateRatios!$B$3)*10))</f>
        <v>1968.962474607396</v>
      </c>
      <c r="X223" s="92">
        <f>IF('III Tool Overview'!$H$6="Western Isles Health Board",0,IF('III Tool Overview'!$H$6="Eilean Siar Local Authority",0,new_yll(10,B223,C223,D223,$C$1,G223+H223,1,F223,F223,SIMDrateratios,RateRatios!$B$3)*10))</f>
        <v>1968.9071632239848</v>
      </c>
      <c r="Y223" s="92">
        <f t="shared" si="326"/>
        <v>5.5311383411208226E-2</v>
      </c>
      <c r="Z223" s="92">
        <f>IF('III Tool Overview'!$H$6="Western Isles Health Board",0,IF('III Tool Overview'!$H$6="Eilean Siar Local Authority",0,new_yll(20,B223,C223,D223,$C$1,G223,1,F223,F223,SIMDrateratios,RateRatios!$B$3)*10))</f>
        <v>5475.3176742309506</v>
      </c>
      <c r="AA223" s="92">
        <f>IF('III Tool Overview'!$H$6="Western Isles Health Board",0,IF('III Tool Overview'!$H$6="Eilean Siar Local Authority",0,new_yll(20,B223,C223,D223,$C$1,G223+H223,1,F223,F223,SIMDrateratios,RateRatios!$B$3)*10))</f>
        <v>5475.164910592247</v>
      </c>
      <c r="AB223" s="92">
        <f t="shared" si="327"/>
        <v>0.1527636387036182</v>
      </c>
      <c r="AC223" s="92">
        <f>IF('III Tool Overview'!$H$6="Western Isles Health Board",0,IF('III Tool Overview'!$H$6="Eilean Siar Local Authority",0,hosp_count(2,B223,C223,D223,$C$1,G223,1,F223,F223,SIMDRateRatios_hosp,SIMDrateratios,RateRatios!$B$3)*10))</f>
        <v>575.34404126327365</v>
      </c>
      <c r="AD223" s="92">
        <f>IF('III Tool Overview'!$H$6="Western Isles Health Board",0,IF('III Tool Overview'!$H$6="Eilean Siar Local Authority",0,hosp_count(2,B223,C223,D223,$C$1,G223+H223,1,F223,F223,SIMDRateRatios_hosp,SIMDrateratios,RateRatios!$B$3)*10))</f>
        <v>575.33143398398477</v>
      </c>
      <c r="AE223" s="92">
        <f t="shared" si="328"/>
        <v>1.2607279288886275E-2</v>
      </c>
      <c r="AF223" s="92">
        <f>IF('III Tool Overview'!$H$6="Western Isles Health Board",0,IF('III Tool Overview'!$H$6="Eilean Siar Local Authority",0,hosp_count(5,B223,C223,D223,$C$1,G223,1,F223,F223,SIMDRateRatios_hosp,SIMDrateratios,RateRatios!$B$3)*1000))</f>
        <v>239275.98869329895</v>
      </c>
      <c r="AG223" s="92">
        <f>IF('III Tool Overview'!$H$6="Western Isles Health Board",0,IF('III Tool Overview'!$H$6="Eilean Siar Local Authority",0,hosp_count(5,B223,C223,D223,$C$1,G223+H223,1,F223,F223,SIMDRateRatios_hosp,SIMDrateratios,RateRatios!$B$3)*1000))</f>
        <v>239270.75174792088</v>
      </c>
      <c r="AH223" s="92">
        <f t="shared" si="329"/>
        <v>5.2369453780702315</v>
      </c>
      <c r="AI223" s="92">
        <f>IF('III Tool Overview'!$H$6="Western Isles Health Board",0,IF('III Tool Overview'!$H$6="Eilean Siar Local Authority",0,hosp_count(10,B223,C223,D223,$C$1,G223,1,F223,F223,SIMDRateRatios_hosp,SIMDrateratios,RateRatios!$B$3)*10))</f>
        <v>5749.1119313400995</v>
      </c>
      <c r="AJ223" s="92">
        <f>IF('III Tool Overview'!$H$6="Western Isles Health Board",0,IF('III Tool Overview'!$H$6="Eilean Siar Local Authority",0,hosp_count(10,B223,C223,D223,$C$1,G223+H223,1,F223,F223,SIMDRateRatios_hosp,SIMDrateratios,RateRatios!$B$3)*10))</f>
        <v>5748.9864133078254</v>
      </c>
      <c r="AK223" s="92">
        <f t="shared" si="330"/>
        <v>0.12551803227415803</v>
      </c>
      <c r="AL223" s="92">
        <f>IF('III Tool Overview'!$H$6="Western Isles Health Board",0,IF('III Tool Overview'!$H$6="Eilean Siar Local Authority",0,hosp_count(20,B223,C223,D223,$C$1,G223,1,F223,F223,SIMDRateRatios_hosp,SIMDrateratios,RateRatios!$B$3)*10))</f>
        <v>13871.065208369509</v>
      </c>
      <c r="AM223" s="92">
        <f>IF('III Tool Overview'!$H$6="Western Isles Health Board",0,IF('III Tool Overview'!$H$6="Eilean Siar Local Authority",0,hosp_count(20,B223,C223,D223,$C$1,G223+H223,1,F223,F223,SIMDRateRatios_hosp,SIMDrateratios,RateRatios!$B$3)*10))</f>
        <v>13870.764678330752</v>
      </c>
      <c r="AN223" s="92">
        <f t="shared" si="331"/>
        <v>0.30053003875764261</v>
      </c>
    </row>
    <row r="224" spans="1:63" x14ac:dyDescent="0.2">
      <c r="A224" s="83" t="s">
        <v>118</v>
      </c>
      <c r="B224" s="71">
        <v>37.5</v>
      </c>
      <c r="C224" s="76" t="s">
        <v>3</v>
      </c>
      <c r="D224" s="76">
        <v>4</v>
      </c>
      <c r="E224" s="84">
        <v>1</v>
      </c>
      <c r="F224" s="80">
        <f>HLOOKUP('III Tool Overview'!$H$6,LookUpData_Pop!$B$1:$AV$269,LookUpData_Pop!BB218,FALSE)/50</f>
        <v>533.24</v>
      </c>
      <c r="G224" s="59">
        <f>'III Tool Overview'!$H$9/110</f>
        <v>0</v>
      </c>
      <c r="H224" s="72">
        <f t="shared" si="323"/>
        <v>533.24</v>
      </c>
      <c r="I224" s="92">
        <f>IF('III Tool Overview'!$H$6="Western Isles Health Board",0,IF('III Tool Overview'!$H$6="Eilean Siar Local Authority",0,new_ci(2,B224,C224,D224,$C$1,G224,1,F224,E224*F224,SIMDrateratios,RateRatios!$B$3)*10))</f>
        <v>4.9976351525456506</v>
      </c>
      <c r="J224" s="92">
        <f>IF('III Tool Overview'!$H$6="Western Isles Health Board",0,IF('III Tool Overview'!$H$6="Eilean Siar Local Authority",0,new_ci(2,B224,C224,D224,$C$1,G224+H224,1,H224,H224,SIMDrateratios,RateRatios!$B$3)*10))</f>
        <v>4.9974943624296655</v>
      </c>
      <c r="K224" s="92">
        <f>IF('III Tool Overview'!$H$6="Western Isles Health Board",0,IF('III Tool Overview'!$H$6="Eilean Siar Local Authority",0,new_ci(5,B224,C224,D224,$C$1,G224,1,F224,F224,SIMDrateratios,RateRatios!$B$3)*1000))</f>
        <v>2216.3271865481702</v>
      </c>
      <c r="L224" s="72">
        <f>IF('III Tool Overview'!$H$6="Western Isles Health Board",0,IF('III Tool Overview'!$H$6="Eilean Siar Local Authority",0,new_ci(5,B224,C224,D224,$C$1,H224,1,F224,F224,SIMDrateratios,RateRatios!$B$3)*1000))</f>
        <v>2216.2648503363416</v>
      </c>
      <c r="M224" s="92">
        <f>IF('III Tool Overview'!$H$6="Western Isles Health Board",0,IF('III Tool Overview'!$H$6="Eilean Siar Local Authority",0,new_ci(10,B224,C224,D224,$C$1,G224,1,F224,F224,SIMDrateratios,RateRatios!$B$3)*10))</f>
        <v>59.628351181324383</v>
      </c>
      <c r="N224" s="92">
        <f>IF('III Tool Overview'!$H$6="Western Isles Health Board",0,IF('III Tool Overview'!$H$6="Eilean Siar Local Authority",0,new_ci(10,B224,C224,D224,$C$1,G224+H224,1,F224,F224,SIMDrateratios,RateRatios!$B$3)*10))</f>
        <v>59.626680013971367</v>
      </c>
      <c r="O224" s="92">
        <f>IF('III Tool Overview'!$H$6="Western Isles Health Board",0,IF('III Tool Overview'!$H$6="Eilean Siar Local Authority",0,new_ci(20,B224,C224,D224,$C$1,G224,1,F224,F224,SIMDrateratios,RateRatios!$B$3)*10))</f>
        <v>184.21189784273946</v>
      </c>
      <c r="P224" s="92">
        <f>IF('III Tool Overview'!$H$6="Western Isles Health Board",0,IF('III Tool Overview'!$H$6="Eilean Siar Local Authority",0,new_ci(20,B224,C224,D224,$C$1,G224+H224,1,F224,F224,SIMDrateratios,RateRatios!$B$3)*10))</f>
        <v>184.20679663969796</v>
      </c>
      <c r="Q224" s="92">
        <f>IF('III Tool Overview'!$H$6="Western Isles Health Board",0,IF('III Tool Overview'!$H$6="Eilean Siar Local Authority",0,new_yll(2,B224,C224,D224,$C$1,G224,1,F224,F224,SIMDrateratios,RateRatios!$B$3)*10))</f>
        <v>304.85574430528465</v>
      </c>
      <c r="R224" s="92">
        <f>IF('III Tool Overview'!$H$6="Western Isles Health Board",0,IF('III Tool Overview'!$H$6="Eilean Siar Local Authority",0,new_yll(2,B224,C224,D224,$C$1,G224+H224,1,F224,F224,SIMDrateratios,RateRatios!$B$3)*10))</f>
        <v>304.84715610820962</v>
      </c>
      <c r="S224" s="92">
        <f t="shared" si="324"/>
        <v>8.5881970750278924E-3</v>
      </c>
      <c r="T224" s="92">
        <f>IF('III Tool Overview'!$H$6="Western Isles Health Board",0,IF('III Tool Overview'!$H$6="Eilean Siar Local Authority",0,new_yll(5,B224,C224,D224,$C$1,G224,1,F224,F224,SIMDrateratios,RateRatios!$B$3)*1000))</f>
        <v>131686.37261682301</v>
      </c>
      <c r="U224" s="92">
        <f>IF('III Tool Overview'!$H$6="Western Isles Health Board",0,IF('III Tool Overview'!$H$6="Eilean Siar Local Authority",0,new_yll(5,B224,C224,D224,$C$1,G224+H224,1,F224,F224,SIMDrateratios,RateRatios!$B$3)*1000))</f>
        <v>131682.66873712125</v>
      </c>
      <c r="V224" s="92">
        <f t="shared" si="325"/>
        <v>3.7038797017594334</v>
      </c>
      <c r="W224" s="92">
        <f>IF('III Tool Overview'!$H$6="Western Isles Health Board",0,IF('III Tool Overview'!$H$6="Eilean Siar Local Authority",0,new_yll(10,B224,C224,D224,$C$1,G224,1,F224,F224,SIMDrateratios,RateRatios!$B$3)*10))</f>
        <v>3372.4682589116496</v>
      </c>
      <c r="X224" s="92">
        <f>IF('III Tool Overview'!$H$6="Western Isles Health Board",0,IF('III Tool Overview'!$H$6="Eilean Siar Local Authority",0,new_yll(10,B224,C224,D224,$C$1,G224+H224,1,F224,F224,SIMDrateratios,RateRatios!$B$3)*10))</f>
        <v>3372.3737269826861</v>
      </c>
      <c r="Y224" s="92">
        <f t="shared" si="326"/>
        <v>9.4531928963533574E-2</v>
      </c>
      <c r="Z224" s="92">
        <f>IF('III Tool Overview'!$H$6="Western Isles Health Board",0,IF('III Tool Overview'!$H$6="Eilean Siar Local Authority",0,new_yll(20,B224,C224,D224,$C$1,G224,1,F224,F224,SIMDrateratios,RateRatios!$B$3)*10))</f>
        <v>9223.3147589631899</v>
      </c>
      <c r="AA224" s="92">
        <f>IF('III Tool Overview'!$H$6="Western Isles Health Board",0,IF('III Tool Overview'!$H$6="Eilean Siar Local Authority",0,new_yll(20,B224,C224,D224,$C$1,G224+H224,1,F224,F224,SIMDrateratios,RateRatios!$B$3)*10))</f>
        <v>9223.0590732417095</v>
      </c>
      <c r="AB224" s="92">
        <f t="shared" si="327"/>
        <v>0.25568572148040403</v>
      </c>
      <c r="AC224" s="92">
        <f>IF('III Tool Overview'!$H$6="Western Isles Health Board",0,IF('III Tool Overview'!$H$6="Eilean Siar Local Authority",0,hosp_count(2,B224,C224,D224,$C$1,G224,1,F224,F224,SIMDRateRatios_hosp,SIMDrateratios,RateRatios!$B$3)*10))</f>
        <v>774.61993582176683</v>
      </c>
      <c r="AD224" s="92">
        <f>IF('III Tool Overview'!$H$6="Western Isles Health Board",0,IF('III Tool Overview'!$H$6="Eilean Siar Local Authority",0,hosp_count(2,B224,C224,D224,$C$1,G224+H224,1,F224,F224,SIMDRateRatios_hosp,SIMDrateratios,RateRatios!$B$3)*10))</f>
        <v>774.60296287724509</v>
      </c>
      <c r="AE224" s="92">
        <f t="shared" si="328"/>
        <v>1.6972944521739919E-2</v>
      </c>
      <c r="AF224" s="92">
        <f>IF('III Tool Overview'!$H$6="Western Isles Health Board",0,IF('III Tool Overview'!$H$6="Eilean Siar Local Authority",0,hosp_count(5,B224,C224,D224,$C$1,G224,1,F224,F224,SIMDRateRatios_hosp,SIMDrateratios,RateRatios!$B$3)*1000))</f>
        <v>321963.21425773669</v>
      </c>
      <c r="AG224" s="92">
        <f>IF('III Tool Overview'!$H$6="Western Isles Health Board",0,IF('III Tool Overview'!$H$6="Eilean Siar Local Authority",0,hosp_count(5,B224,C224,D224,$C$1,G224+H224,1,F224,F224,SIMDRateRatios_hosp,SIMDrateratios,RateRatios!$B$3)*1000))</f>
        <v>321956.17327867087</v>
      </c>
      <c r="AH224" s="92">
        <f t="shared" si="329"/>
        <v>7.0409790658159181</v>
      </c>
      <c r="AI224" s="92">
        <f>IF('III Tool Overview'!$H$6="Western Isles Health Board",0,IF('III Tool Overview'!$H$6="Eilean Siar Local Authority",0,hosp_count(10,B224,C224,D224,$C$1,G224,1,F224,F224,SIMDRateRatios_hosp,SIMDrateratios,RateRatios!$B$3)*10))</f>
        <v>7726.442393501864</v>
      </c>
      <c r="AJ224" s="92">
        <f>IF('III Tool Overview'!$H$6="Western Isles Health Board",0,IF('III Tool Overview'!$H$6="Eilean Siar Local Authority",0,hosp_count(10,B224,C224,D224,$C$1,G224+H224,1,F224,F224,SIMDRateRatios_hosp,SIMDrateratios,RateRatios!$B$3)*10))</f>
        <v>7726.2741065814507</v>
      </c>
      <c r="AK224" s="92">
        <f t="shared" si="330"/>
        <v>0.16828692041326576</v>
      </c>
      <c r="AL224" s="92">
        <f>IF('III Tool Overview'!$H$6="Western Isles Health Board",0,IF('III Tool Overview'!$H$6="Eilean Siar Local Authority",0,hosp_count(20,B224,C224,D224,$C$1,G224,1,F224,F224,SIMDRateRatios_hosp,SIMDrateratios,RateRatios!$B$3)*10))</f>
        <v>18572.117544751516</v>
      </c>
      <c r="AM224" s="92">
        <f>IF('III Tool Overview'!$H$6="Western Isles Health Board",0,IF('III Tool Overview'!$H$6="Eilean Siar Local Authority",0,hosp_count(20,B224,C224,D224,$C$1,G224+H224,1,F224,F224,SIMDRateRatios_hosp,SIMDrateratios,RateRatios!$B$3)*10))</f>
        <v>18571.718073533222</v>
      </c>
      <c r="AN224" s="92">
        <f t="shared" si="331"/>
        <v>0.39947121829391108</v>
      </c>
    </row>
    <row r="225" spans="1:63" x14ac:dyDescent="0.2">
      <c r="A225" s="83" t="s">
        <v>119</v>
      </c>
      <c r="B225" s="71">
        <v>42.5</v>
      </c>
      <c r="C225" s="76" t="s">
        <v>3</v>
      </c>
      <c r="D225" s="76">
        <v>4</v>
      </c>
      <c r="E225" s="84">
        <v>1</v>
      </c>
      <c r="F225" s="80">
        <f>HLOOKUP('III Tool Overview'!$H$6,LookUpData_Pop!$B$1:$AV$269,LookUpData_Pop!BB219,FALSE)/50</f>
        <v>621.96</v>
      </c>
      <c r="G225" s="59">
        <f>'III Tool Overview'!$H$9/110</f>
        <v>0</v>
      </c>
      <c r="H225" s="72">
        <f t="shared" si="323"/>
        <v>621.96</v>
      </c>
      <c r="I225" s="92">
        <f>IF('III Tool Overview'!$H$6="Western Isles Health Board",0,IF('III Tool Overview'!$H$6="Eilean Siar Local Authority",0,new_ci(2,B225,C225,D225,$C$1,G225,1,F225,E225*F225,SIMDrateratios,RateRatios!$B$3)*10))</f>
        <v>8.088128368877971</v>
      </c>
      <c r="J225" s="92">
        <f>IF('III Tool Overview'!$H$6="Western Isles Health Board",0,IF('III Tool Overview'!$H$6="Eilean Siar Local Authority",0,new_ci(2,B225,C225,D225,$C$1,G225+H225,1,H225,H225,SIMDrateratios,RateRatios!$B$3)*10))</f>
        <v>8.087900439594284</v>
      </c>
      <c r="K225" s="92">
        <f>IF('III Tool Overview'!$H$6="Western Isles Health Board",0,IF('III Tool Overview'!$H$6="Eilean Siar Local Authority",0,new_ci(5,B225,C225,D225,$C$1,G225,1,F225,F225,SIMDrateratios,RateRatios!$B$3)*1000))</f>
        <v>3584.6426959157789</v>
      </c>
      <c r="L225" s="72">
        <f>IF('III Tool Overview'!$H$6="Western Isles Health Board",0,IF('III Tool Overview'!$H$6="Eilean Siar Local Authority",0,new_ci(5,B225,C225,D225,$C$1,H225,1,F225,F225,SIMDrateratios,RateRatios!$B$3)*1000))</f>
        <v>3584.5419041985656</v>
      </c>
      <c r="M225" s="92">
        <f>IF('III Tool Overview'!$H$6="Western Isles Health Board",0,IF('III Tool Overview'!$H$6="Eilean Siar Local Authority",0,new_ci(10,B225,C225,D225,$C$1,G225,1,F225,F225,SIMDrateratios,RateRatios!$B$3)*10))</f>
        <v>96.309786944104872</v>
      </c>
      <c r="N225" s="92">
        <f>IF('III Tool Overview'!$H$6="Western Isles Health Board",0,IF('III Tool Overview'!$H$6="Eilean Siar Local Authority",0,new_ci(10,B225,C225,D225,$C$1,G225+H225,1,F225,F225,SIMDrateratios,RateRatios!$B$3)*10))</f>
        <v>96.30709223440688</v>
      </c>
      <c r="O225" s="92">
        <f>IF('III Tool Overview'!$H$6="Western Isles Health Board",0,IF('III Tool Overview'!$H$6="Eilean Siar Local Authority",0,new_ci(20,B225,C225,D225,$C$1,G225,1,F225,F225,SIMDrateratios,RateRatios!$B$3)*10))</f>
        <v>296.1695412298011</v>
      </c>
      <c r="P225" s="92">
        <f>IF('III Tool Overview'!$H$6="Western Isles Health Board",0,IF('III Tool Overview'!$H$6="Eilean Siar Local Authority",0,new_ci(20,B225,C225,D225,$C$1,G225+H225,1,F225,F225,SIMDrateratios,RateRatios!$B$3)*10))</f>
        <v>296.16139160308654</v>
      </c>
      <c r="Q225" s="92">
        <f>IF('III Tool Overview'!$H$6="Western Isles Health Board",0,IF('III Tool Overview'!$H$6="Eilean Siar Local Authority",0,new_yll(2,B225,C225,D225,$C$1,G225,1,F225,F225,SIMDrateratios,RateRatios!$B$3)*10))</f>
        <v>461.02331702604431</v>
      </c>
      <c r="R225" s="92">
        <f>IF('III Tool Overview'!$H$6="Western Isles Health Board",0,IF('III Tool Overview'!$H$6="Eilean Siar Local Authority",0,new_yll(2,B225,C225,D225,$C$1,G225+H225,1,F225,F225,SIMDrateratios,RateRatios!$B$3)*10))</f>
        <v>461.01032505687414</v>
      </c>
      <c r="S225" s="92">
        <f t="shared" si="324"/>
        <v>1.2991969170172979E-2</v>
      </c>
      <c r="T225" s="92">
        <f>IF('III Tool Overview'!$H$6="Western Isles Health Board",0,IF('III Tool Overview'!$H$6="Eilean Siar Local Authority",0,new_yll(5,B225,C225,D225,$C$1,G225,1,F225,F225,SIMDrateratios,RateRatios!$B$3)*1000))</f>
        <v>198650.10471497208</v>
      </c>
      <c r="U225" s="92">
        <f>IF('III Tool Overview'!$H$6="Western Isles Health Board",0,IF('III Tool Overview'!$H$6="Eilean Siar Local Authority",0,new_yll(5,B225,C225,D225,$C$1,G225+H225,1,F225,F225,SIMDrateratios,RateRatios!$B$3)*1000))</f>
        <v>198644.51895944407</v>
      </c>
      <c r="V225" s="92">
        <f t="shared" si="325"/>
        <v>5.585755528009031</v>
      </c>
      <c r="W225" s="92">
        <f>IF('III Tool Overview'!$H$6="Western Isles Health Board",0,IF('III Tool Overview'!$H$6="Eilean Siar Local Authority",0,new_yll(10,B225,C225,D225,$C$1,G225,1,F225,F225,SIMDrateratios,RateRatios!$B$3)*10))</f>
        <v>5062.1698538088613</v>
      </c>
      <c r="X225" s="92">
        <f>IF('III Tool Overview'!$H$6="Western Isles Health Board",0,IF('III Tool Overview'!$H$6="Eilean Siar Local Authority",0,new_yll(10,B225,C225,D225,$C$1,G225+H225,1,F225,F225,SIMDrateratios,RateRatios!$B$3)*10))</f>
        <v>5062.0281852994422</v>
      </c>
      <c r="Y225" s="92">
        <f t="shared" si="326"/>
        <v>0.14166850941910525</v>
      </c>
      <c r="Z225" s="92">
        <f>IF('III Tool Overview'!$H$6="Western Isles Health Board",0,IF('III Tool Overview'!$H$6="Eilean Siar Local Authority",0,new_yll(20,B225,C225,D225,$C$1,G225,1,F225,F225,SIMDrateratios,RateRatios!$B$3)*10))</f>
        <v>13650.297530067439</v>
      </c>
      <c r="AA225" s="92">
        <f>IF('III Tool Overview'!$H$6="Western Isles Health Board",0,IF('III Tool Overview'!$H$6="Eilean Siar Local Authority",0,new_yll(20,B225,C225,D225,$C$1,G225+H225,1,F225,F225,SIMDrateratios,RateRatios!$B$3)*10))</f>
        <v>13649.921307589048</v>
      </c>
      <c r="AB225" s="92">
        <f t="shared" si="327"/>
        <v>0.37622247839135525</v>
      </c>
      <c r="AC225" s="92">
        <f>IF('III Tool Overview'!$H$6="Western Isles Health Board",0,IF('III Tool Overview'!$H$6="Eilean Siar Local Authority",0,hosp_count(2,B225,C225,D225,$C$1,G225,1,F225,F225,SIMDRateRatios_hosp,SIMDrateratios,RateRatios!$B$3)*10))</f>
        <v>997.10891966709914</v>
      </c>
      <c r="AD225" s="92">
        <f>IF('III Tool Overview'!$H$6="Western Isles Health Board",0,IF('III Tool Overview'!$H$6="Eilean Siar Local Authority",0,hosp_count(2,B225,C225,D225,$C$1,G225+H225,1,F225,F225,SIMDRateRatios_hosp,SIMDrateratios,RateRatios!$B$3)*10))</f>
        <v>997.08706045200393</v>
      </c>
      <c r="AE225" s="92">
        <f t="shared" si="328"/>
        <v>2.1859215095219042E-2</v>
      </c>
      <c r="AF225" s="92">
        <f>IF('III Tool Overview'!$H$6="Western Isles Health Board",0,IF('III Tool Overview'!$H$6="Eilean Siar Local Authority",0,hosp_count(5,B225,C225,D225,$C$1,G225,1,F225,F225,SIMDRateRatios_hosp,SIMDrateratios,RateRatios!$B$3)*1000))</f>
        <v>414196.77159326104</v>
      </c>
      <c r="AG225" s="92">
        <f>IF('III Tool Overview'!$H$6="Western Isles Health Board",0,IF('III Tool Overview'!$H$6="Eilean Siar Local Authority",0,hosp_count(5,B225,C225,D225,$C$1,G225+H225,1,F225,F225,SIMDRateRatios_hosp,SIMDrateratios,RateRatios!$B$3)*1000))</f>
        <v>414187.71571696398</v>
      </c>
      <c r="AH225" s="92">
        <f t="shared" si="329"/>
        <v>9.0558762970613316</v>
      </c>
      <c r="AI225" s="92">
        <f>IF('III Tool Overview'!$H$6="Western Isles Health Board",0,IF('III Tool Overview'!$H$6="Eilean Siar Local Authority",0,hosp_count(10,B225,C225,D225,$C$1,G225,1,F225,F225,SIMDRateRatios_hosp,SIMDrateratios,RateRatios!$B$3)*10))</f>
        <v>9927.7993616564436</v>
      </c>
      <c r="AJ225" s="92">
        <f>IF('III Tool Overview'!$H$6="Western Isles Health Board",0,IF('III Tool Overview'!$H$6="Eilean Siar Local Authority",0,hosp_count(10,B225,C225,D225,$C$1,G225+H225,1,F225,F225,SIMDRateRatios_hosp,SIMDrateratios,RateRatios!$B$3)*10))</f>
        <v>9927.5835183388535</v>
      </c>
      <c r="AK225" s="92">
        <f t="shared" si="330"/>
        <v>0.21584331759004272</v>
      </c>
      <c r="AL225" s="92">
        <f>IF('III Tool Overview'!$H$6="Western Isles Health Board",0,IF('III Tool Overview'!$H$6="Eilean Siar Local Authority",0,hosp_count(20,B225,C225,D225,$C$1,G225,1,F225,F225,SIMDRateRatios_hosp,SIMDrateratios,RateRatios!$B$3)*10))</f>
        <v>23774.728154564906</v>
      </c>
      <c r="AM225" s="92">
        <f>IF('III Tool Overview'!$H$6="Western Isles Health Board",0,IF('III Tool Overview'!$H$6="Eilean Siar Local Authority",0,hosp_count(20,B225,C225,D225,$C$1,G225+H225,1,F225,F225,SIMDRateRatios_hosp,SIMDrateratios,RateRatios!$B$3)*10))</f>
        <v>23774.220191021734</v>
      </c>
      <c r="AN225" s="92">
        <f t="shared" si="331"/>
        <v>0.5079635431720817</v>
      </c>
    </row>
    <row r="226" spans="1:63" x14ac:dyDescent="0.2">
      <c r="A226" s="83" t="s">
        <v>120</v>
      </c>
      <c r="B226" s="71">
        <v>47.5</v>
      </c>
      <c r="C226" s="76" t="s">
        <v>3</v>
      </c>
      <c r="D226" s="76">
        <v>4</v>
      </c>
      <c r="E226" s="84">
        <v>1</v>
      </c>
      <c r="F226" s="80">
        <f>HLOOKUP('III Tool Overview'!$H$6,LookUpData_Pop!$B$1:$AV$269,LookUpData_Pop!BB220,FALSE)/50</f>
        <v>644.82000000000005</v>
      </c>
      <c r="G226" s="59">
        <f>'III Tool Overview'!$H$9/110</f>
        <v>0</v>
      </c>
      <c r="H226" s="72">
        <f t="shared" si="323"/>
        <v>644.82000000000005</v>
      </c>
      <c r="I226" s="92">
        <f>IF('III Tool Overview'!$H$6="Western Isles Health Board",0,IF('III Tool Overview'!$H$6="Eilean Siar Local Authority",0,new_ci(2,B226,C226,D226,$C$1,G226,1,F226,E226*F226,SIMDrateratios,RateRatios!$B$3)*10))</f>
        <v>13.703414022711549</v>
      </c>
      <c r="J226" s="92">
        <f>IF('III Tool Overview'!$H$6="Western Isles Health Board",0,IF('III Tool Overview'!$H$6="Eilean Siar Local Authority",0,new_ci(2,B226,C226,D226,$C$1,G226+H226,1,H226,H226,SIMDrateratios,RateRatios!$B$3)*10))</f>
        <v>13.703027927234242</v>
      </c>
      <c r="K226" s="92">
        <f>IF('III Tool Overview'!$H$6="Western Isles Health Board",0,IF('III Tool Overview'!$H$6="Eilean Siar Local Authority",0,new_ci(5,B226,C226,D226,$C$1,G226,1,F226,F226,SIMDrateratios,RateRatios!$B$3)*1000))</f>
        <v>6064.7110928689044</v>
      </c>
      <c r="L226" s="72">
        <f>IF('III Tool Overview'!$H$6="Western Isles Health Board",0,IF('III Tool Overview'!$H$6="Eilean Siar Local Authority",0,new_ci(5,B226,C226,D226,$C$1,H226,1,F226,F226,SIMDrateratios,RateRatios!$B$3)*1000))</f>
        <v>6064.5408438844515</v>
      </c>
      <c r="M226" s="92">
        <f>IF('III Tool Overview'!$H$6="Western Isles Health Board",0,IF('III Tool Overview'!$H$6="Eilean Siar Local Authority",0,new_ci(10,B226,C226,D226,$C$1,G226,1,F226,F226,SIMDrateratios,RateRatios!$B$3)*10))</f>
        <v>162.43754606799934</v>
      </c>
      <c r="N226" s="92">
        <f>IF('III Tool Overview'!$H$6="Western Isles Health Board",0,IF('III Tool Overview'!$H$6="Eilean Siar Local Authority",0,new_ci(10,B226,C226,D226,$C$1,G226+H226,1,F226,F226,SIMDrateratios,RateRatios!$B$3)*10))</f>
        <v>162.43302269401883</v>
      </c>
      <c r="O226" s="92">
        <f>IF('III Tool Overview'!$H$6="Western Isles Health Board",0,IF('III Tool Overview'!$H$6="Eilean Siar Local Authority",0,new_ci(20,B226,C226,D226,$C$1,G226,1,F226,F226,SIMDrateratios,RateRatios!$B$3)*10))</f>
        <v>494.36340871851235</v>
      </c>
      <c r="P226" s="92">
        <f>IF('III Tool Overview'!$H$6="Western Isles Health Board",0,IF('III Tool Overview'!$H$6="Eilean Siar Local Authority",0,new_ci(20,B226,C226,D226,$C$1,G226+H226,1,F226,F226,SIMDrateratios,RateRatios!$B$3)*10))</f>
        <v>494.35001383776552</v>
      </c>
      <c r="Q226" s="92">
        <f>IF('III Tool Overview'!$H$6="Western Isles Health Board",0,IF('III Tool Overview'!$H$6="Eilean Siar Local Authority",0,new_yll(2,B226,C226,D226,$C$1,G226,1,F226,F226,SIMDrateratios,RateRatios!$B$3)*10))</f>
        <v>698.87411515828899</v>
      </c>
      <c r="R226" s="92">
        <f>IF('III Tool Overview'!$H$6="Western Isles Health Board",0,IF('III Tool Overview'!$H$6="Eilean Siar Local Authority",0,new_yll(2,B226,C226,D226,$C$1,G226+H226,1,F226,F226,SIMDrateratios,RateRatios!$B$3)*10))</f>
        <v>698.85442428894635</v>
      </c>
      <c r="S226" s="92">
        <f t="shared" si="324"/>
        <v>1.9690869342639417E-2</v>
      </c>
      <c r="T226" s="92">
        <f>IF('III Tool Overview'!$H$6="Western Isles Health Board",0,IF('III Tool Overview'!$H$6="Eilean Siar Local Authority",0,new_yll(5,B226,C226,D226,$C$1,G226,1,F226,F226,SIMDrateratios,RateRatios!$B$3)*1000))</f>
        <v>299706.69576723443</v>
      </c>
      <c r="U226" s="92">
        <f>IF('III Tool Overview'!$H$6="Western Isles Health Board",0,IF('III Tool Overview'!$H$6="Eilean Siar Local Authority",0,new_yll(5,B226,C226,D226,$C$1,G226+H226,1,F226,F226,SIMDrateratios,RateRatios!$B$3)*1000))</f>
        <v>299698.2818767103</v>
      </c>
      <c r="V226" s="92">
        <f t="shared" si="325"/>
        <v>8.413890524127055</v>
      </c>
      <c r="W226" s="92">
        <f>IF('III Tool Overview'!$H$6="Western Isles Health Board",0,IF('III Tool Overview'!$H$6="Eilean Siar Local Authority",0,new_yll(10,B226,C226,D226,$C$1,G226,1,F226,F226,SIMDrateratios,RateRatios!$B$3)*10))</f>
        <v>7564.4844629091967</v>
      </c>
      <c r="X226" s="92">
        <f>IF('III Tool Overview'!$H$6="Western Isles Health Board",0,IF('III Tool Overview'!$H$6="Eilean Siar Local Authority",0,new_yll(10,B226,C226,D226,$C$1,G226+H226,1,F226,F226,SIMDrateratios,RateRatios!$B$3)*10))</f>
        <v>7564.2737303260174</v>
      </c>
      <c r="Y226" s="92">
        <f t="shared" si="326"/>
        <v>0.21073258317937871</v>
      </c>
      <c r="Z226" s="92">
        <f>IF('III Tool Overview'!$H$6="Western Isles Health Board",0,IF('III Tool Overview'!$H$6="Eilean Siar Local Authority",0,new_yll(20,B226,C226,D226,$C$1,G226,1,F226,F226,SIMDrateratios,RateRatios!$B$3)*10))</f>
        <v>19841.723477709533</v>
      </c>
      <c r="AA226" s="92">
        <f>IF('III Tool Overview'!$H$6="Western Isles Health Board",0,IF('III Tool Overview'!$H$6="Eilean Siar Local Authority",0,new_yll(20,B226,C226,D226,$C$1,G226+H226,1,F226,F226,SIMDrateratios,RateRatios!$B$3)*10))</f>
        <v>19841.18419385107</v>
      </c>
      <c r="AB226" s="92">
        <f t="shared" si="327"/>
        <v>0.53928385846302263</v>
      </c>
      <c r="AC226" s="92">
        <f>IF('III Tool Overview'!$H$6="Western Isles Health Board",0,IF('III Tool Overview'!$H$6="Eilean Siar Local Authority",0,hosp_count(2,B226,C226,D226,$C$1,G226,1,F226,F226,SIMDRateRatios_hosp,SIMDrateratios,RateRatios!$B$3)*10))</f>
        <v>1198.5052477636709</v>
      </c>
      <c r="AD226" s="92">
        <f>IF('III Tool Overview'!$H$6="Western Isles Health Board",0,IF('III Tool Overview'!$H$6="Eilean Siar Local Authority",0,hosp_count(2,B226,C226,D226,$C$1,G226+H226,1,F226,F226,SIMDRateRatios_hosp,SIMDrateratios,RateRatios!$B$3)*10))</f>
        <v>1198.4789677741426</v>
      </c>
      <c r="AE226" s="92">
        <f t="shared" si="328"/>
        <v>2.6279989528347869E-2</v>
      </c>
      <c r="AF226" s="92">
        <f>IF('III Tool Overview'!$H$6="Western Isles Health Board",0,IF('III Tool Overview'!$H$6="Eilean Siar Local Authority",0,hosp_count(5,B226,C226,D226,$C$1,G226,1,F226,F226,SIMDRateRatios_hosp,SIMDrateratios,RateRatios!$B$3)*1000))</f>
        <v>497196.9385954882</v>
      </c>
      <c r="AG226" s="92">
        <f>IF('III Tool Overview'!$H$6="Western Isles Health Board",0,IF('III Tool Overview'!$H$6="Eilean Siar Local Authority",0,hosp_count(5,B226,C226,D226,$C$1,G226+H226,1,F226,F226,SIMDRateRatios_hosp,SIMDrateratios,RateRatios!$B$3)*1000))</f>
        <v>497186.08425014536</v>
      </c>
      <c r="AH226" s="92">
        <f t="shared" si="329"/>
        <v>10.854345342842862</v>
      </c>
      <c r="AI226" s="92">
        <f>IF('III Tool Overview'!$H$6="Western Isles Health Board",0,IF('III Tool Overview'!$H$6="Eilean Siar Local Authority",0,hosp_count(10,B226,C226,D226,$C$1,G226,1,F226,F226,SIMDRateRatios_hosp,SIMDrateratios,RateRatios!$B$3)*10))</f>
        <v>11884.456706246719</v>
      </c>
      <c r="AJ226" s="92">
        <f>IF('III Tool Overview'!$H$6="Western Isles Health Board",0,IF('III Tool Overview'!$H$6="Eilean Siar Local Authority",0,hosp_count(10,B226,C226,D226,$C$1,G226+H226,1,F226,F226,SIMDRateRatios_hosp,SIMDrateratios,RateRatios!$B$3)*10))</f>
        <v>11884.199628778653</v>
      </c>
      <c r="AK226" s="92">
        <f t="shared" si="330"/>
        <v>0.2570774680661998</v>
      </c>
      <c r="AL226" s="92">
        <f>IF('III Tool Overview'!$H$6="Western Isles Health Board",0,IF('III Tool Overview'!$H$6="Eilean Siar Local Authority",0,hosp_count(20,B226,C226,D226,$C$1,G226,1,F226,F226,SIMDRateRatios_hosp,SIMDrateratios,RateRatios!$B$3)*10))</f>
        <v>28221.733440098447</v>
      </c>
      <c r="AM226" s="92">
        <f>IF('III Tool Overview'!$H$6="Western Isles Health Board",0,IF('III Tool Overview'!$H$6="Eilean Siar Local Authority",0,hosp_count(20,B226,C226,D226,$C$1,G226+H226,1,F226,F226,SIMDRateRatios_hosp,SIMDrateratios,RateRatios!$B$3)*10))</f>
        <v>28221.140161825428</v>
      </c>
      <c r="AN226" s="92">
        <f t="shared" si="331"/>
        <v>0.59327827301967773</v>
      </c>
    </row>
    <row r="227" spans="1:63" x14ac:dyDescent="0.2">
      <c r="A227" s="83" t="s">
        <v>121</v>
      </c>
      <c r="B227" s="71">
        <v>52.5</v>
      </c>
      <c r="C227" s="76" t="s">
        <v>3</v>
      </c>
      <c r="D227" s="76">
        <v>4</v>
      </c>
      <c r="E227" s="84">
        <v>1</v>
      </c>
      <c r="F227" s="80">
        <f>HLOOKUP('III Tool Overview'!$H$6,LookUpData_Pop!$B$1:$AV$269,LookUpData_Pop!BB221,FALSE)/50</f>
        <v>572.64</v>
      </c>
      <c r="G227" s="59">
        <f>'III Tool Overview'!$H$9/110</f>
        <v>0</v>
      </c>
      <c r="H227" s="72">
        <f t="shared" si="323"/>
        <v>572.64</v>
      </c>
      <c r="I227" s="92">
        <f>IF('III Tool Overview'!$H$6="Western Isles Health Board",0,IF('III Tool Overview'!$H$6="Eilean Siar Local Authority",0,new_ci(2,B227,C227,D227,$C$1,G227,1,F227,E227*F227,SIMDrateratios,RateRatios!$B$3)*10))</f>
        <v>16.881677108562439</v>
      </c>
      <c r="J227" s="92">
        <f>IF('III Tool Overview'!$H$6="Western Isles Health Board",0,IF('III Tool Overview'!$H$6="Eilean Siar Local Authority",0,new_ci(2,B227,C227,D227,$C$1,G227+H227,1,H227,H227,SIMDrateratios,RateRatios!$B$3)*10))</f>
        <v>16.881201495212359</v>
      </c>
      <c r="K227" s="92">
        <f>IF('III Tool Overview'!$H$6="Western Isles Health Board",0,IF('III Tool Overview'!$H$6="Eilean Siar Local Authority",0,new_ci(5,B227,C227,D227,$C$1,G227,1,F227,F227,SIMDrateratios,RateRatios!$B$3)*1000))</f>
        <v>7460.7373986549001</v>
      </c>
      <c r="L227" s="72">
        <f>IF('III Tool Overview'!$H$6="Western Isles Health Board",0,IF('III Tool Overview'!$H$6="Eilean Siar Local Authority",0,new_ci(5,B227,C227,D227,$C$1,H227,1,F227,F227,SIMDrateratios,RateRatios!$B$3)*1000))</f>
        <v>7460.528271377937</v>
      </c>
      <c r="M227" s="92">
        <f>IF('III Tool Overview'!$H$6="Western Isles Health Board",0,IF('III Tool Overview'!$H$6="Eilean Siar Local Authority",0,new_ci(10,B227,C227,D227,$C$1,G227,1,F227,F227,SIMDrateratios,RateRatios!$B$3)*10))</f>
        <v>199.21166372782577</v>
      </c>
      <c r="N227" s="92">
        <f>IF('III Tool Overview'!$H$6="Western Isles Health Board",0,IF('III Tool Overview'!$H$6="Eilean Siar Local Authority",0,new_ci(10,B227,C227,D227,$C$1,G227+H227,1,F227,F227,SIMDrateratios,RateRatios!$B$3)*10))</f>
        <v>199.20614189472741</v>
      </c>
      <c r="O227" s="92">
        <f>IF('III Tool Overview'!$H$6="Western Isles Health Board",0,IF('III Tool Overview'!$H$6="Eilean Siar Local Authority",0,new_ci(20,B227,C227,D227,$C$1,G227,1,F227,F227,SIMDrateratios,RateRatios!$B$3)*10))</f>
        <v>600.07013667219292</v>
      </c>
      <c r="P227" s="92">
        <f>IF('III Tool Overview'!$H$6="Western Isles Health Board",0,IF('III Tool Overview'!$H$6="Eilean Siar Local Authority",0,new_ci(20,B227,C227,D227,$C$1,G227+H227,1,F227,F227,SIMDrateratios,RateRatios!$B$3)*10))</f>
        <v>600.0541255010753</v>
      </c>
      <c r="Q227" s="92">
        <f>IF('III Tool Overview'!$H$6="Western Isles Health Board",0,IF('III Tool Overview'!$H$6="Eilean Siar Local Authority",0,new_yll(2,B227,C227,D227,$C$1,G227,1,F227,F227,SIMDrateratios,RateRatios!$B$3)*10))</f>
        <v>793.43882410243464</v>
      </c>
      <c r="R227" s="92">
        <f>IF('III Tool Overview'!$H$6="Western Isles Health Board",0,IF('III Tool Overview'!$H$6="Eilean Siar Local Authority",0,new_yll(2,B227,C227,D227,$C$1,G227+H227,1,F227,F227,SIMDrateratios,RateRatios!$B$3)*10))</f>
        <v>793.41647027498084</v>
      </c>
      <c r="S227" s="92">
        <f t="shared" si="324"/>
        <v>2.2353827453798658E-2</v>
      </c>
      <c r="T227" s="92">
        <f>IF('III Tool Overview'!$H$6="Western Isles Health Board",0,IF('III Tool Overview'!$H$6="Eilean Siar Local Authority",0,new_yll(5,B227,C227,D227,$C$1,G227,1,F227,F227,SIMDrateratios,RateRatios!$B$3)*1000))</f>
        <v>338861.27827101108</v>
      </c>
      <c r="U227" s="92">
        <f>IF('III Tool Overview'!$H$6="Western Isles Health Board",0,IF('III Tool Overview'!$H$6="Eilean Siar Local Authority",0,new_yll(5,B227,C227,D227,$C$1,G227+H227,1,F227,F227,SIMDrateratios,RateRatios!$B$3)*1000))</f>
        <v>338851.77900163888</v>
      </c>
      <c r="V227" s="92">
        <f t="shared" si="325"/>
        <v>9.4992693722015247</v>
      </c>
      <c r="W227" s="92">
        <f>IF('III Tool Overview'!$H$6="Western Isles Health Board",0,IF('III Tool Overview'!$H$6="Eilean Siar Local Authority",0,new_yll(10,B227,C227,D227,$C$1,G227,1,F227,F227,SIMDrateratios,RateRatios!$B$3)*10))</f>
        <v>8481.5980745706547</v>
      </c>
      <c r="X227" s="92">
        <f>IF('III Tool Overview'!$H$6="Western Isles Health Board",0,IF('III Tool Overview'!$H$6="Eilean Siar Local Authority",0,new_yll(10,B227,C227,D227,$C$1,G227+H227,1,F227,F227,SIMDrateratios,RateRatios!$B$3)*10))</f>
        <v>8481.362832422039</v>
      </c>
      <c r="Y227" s="92">
        <f t="shared" si="326"/>
        <v>0.23524214861572545</v>
      </c>
      <c r="Z227" s="92">
        <f>IF('III Tool Overview'!$H$6="Western Isles Health Board",0,IF('III Tool Overview'!$H$6="Eilean Siar Local Authority",0,new_yll(20,B227,C227,D227,$C$1,G227,1,F227,F227,SIMDrateratios,RateRatios!$B$3)*10))</f>
        <v>21711.93285200213</v>
      </c>
      <c r="AA227" s="92">
        <f>IF('III Tool Overview'!$H$6="Western Isles Health Board",0,IF('III Tool Overview'!$H$6="Eilean Siar Local Authority",0,new_yll(20,B227,C227,D227,$C$1,G227+H227,1,F227,F227,SIMDrateratios,RateRatios!$B$3)*10))</f>
        <v>21711.350716696208</v>
      </c>
      <c r="AB227" s="92">
        <f t="shared" si="327"/>
        <v>0.58213530592183815</v>
      </c>
      <c r="AC227" s="92">
        <f>IF('III Tool Overview'!$H$6="Western Isles Health Board",0,IF('III Tool Overview'!$H$6="Eilean Siar Local Authority",0,hosp_count(2,B227,C227,D227,$C$1,G227,1,F227,F227,SIMDRateRatios_hosp,SIMDrateratios,RateRatios!$B$3)*10))</f>
        <v>1174.6198019362214</v>
      </c>
      <c r="AD227" s="92">
        <f>IF('III Tool Overview'!$H$6="Western Isles Health Board",0,IF('III Tool Overview'!$H$6="Eilean Siar Local Authority",0,hosp_count(2,B227,C227,D227,$C$1,G227+H227,1,F227,F227,SIMDRateRatios_hosp,SIMDrateratios,RateRatios!$B$3)*10))</f>
        <v>1174.5940366903376</v>
      </c>
      <c r="AE227" s="92">
        <f t="shared" si="328"/>
        <v>2.57652458838038E-2</v>
      </c>
      <c r="AF227" s="92">
        <f>IF('III Tool Overview'!$H$6="Western Isles Health Board",0,IF('III Tool Overview'!$H$6="Eilean Siar Local Authority",0,hosp_count(5,B227,C227,D227,$C$1,G227,1,F227,F227,SIMDRateRatios_hosp,SIMDrateratios,RateRatios!$B$3)*1000))</f>
        <v>486644.09164479777</v>
      </c>
      <c r="AG227" s="92">
        <f>IF('III Tool Overview'!$H$6="Western Isles Health Board",0,IF('III Tool Overview'!$H$6="Eilean Siar Local Authority",0,hosp_count(5,B227,C227,D227,$C$1,G227+H227,1,F227,F227,SIMDRateRatios_hosp,SIMDrateratios,RateRatios!$B$3)*1000))</f>
        <v>486633.48208470648</v>
      </c>
      <c r="AH227" s="92">
        <f t="shared" si="329"/>
        <v>10.60956009128131</v>
      </c>
      <c r="AI227" s="92">
        <f>IF('III Tool Overview'!$H$6="Western Isles Health Board",0,IF('III Tool Overview'!$H$6="Eilean Siar Local Authority",0,hosp_count(10,B227,C227,D227,$C$1,G227,1,F227,F227,SIMDRateRatios_hosp,SIMDrateratios,RateRatios!$B$3)*10))</f>
        <v>11600.359961126836</v>
      </c>
      <c r="AJ227" s="92">
        <f>IF('III Tool Overview'!$H$6="Western Isles Health Board",0,IF('III Tool Overview'!$H$6="Eilean Siar Local Authority",0,hosp_count(10,B227,C227,D227,$C$1,G227+H227,1,F227,F227,SIMDRateRatios_hosp,SIMDrateratios,RateRatios!$B$3)*10))</f>
        <v>11600.110264156916</v>
      </c>
      <c r="AK227" s="92">
        <f t="shared" si="330"/>
        <v>0.2496969699204783</v>
      </c>
      <c r="AL227" s="92">
        <f>IF('III Tool Overview'!$H$6="Western Isles Health Board",0,IF('III Tool Overview'!$H$6="Eilean Siar Local Authority",0,hosp_count(20,B227,C227,D227,$C$1,G227,1,F227,F227,SIMDRateRatios_hosp,SIMDrateratios,RateRatios!$B$3)*10))</f>
        <v>27318.169677884645</v>
      </c>
      <c r="AM227" s="92">
        <f>IF('III Tool Overview'!$H$6="Western Isles Health Board",0,IF('III Tool Overview'!$H$6="Eilean Siar Local Authority",0,hosp_count(20,B227,C227,D227,$C$1,G227+H227,1,F227,F227,SIMDRateRatios_hosp,SIMDrateratios,RateRatios!$B$3)*10))</f>
        <v>27317.604583482083</v>
      </c>
      <c r="AN227" s="92">
        <f t="shared" si="331"/>
        <v>0.56509440256195376</v>
      </c>
    </row>
    <row r="228" spans="1:63" x14ac:dyDescent="0.2">
      <c r="A228" s="83" t="s">
        <v>122</v>
      </c>
      <c r="B228" s="71">
        <v>57.5</v>
      </c>
      <c r="C228" s="76" t="s">
        <v>3</v>
      </c>
      <c r="D228" s="76">
        <v>4</v>
      </c>
      <c r="E228" s="84">
        <v>1</v>
      </c>
      <c r="F228" s="80">
        <f>HLOOKUP('III Tool Overview'!$H$6,LookUpData_Pop!$B$1:$AV$269,LookUpData_Pop!BB222,FALSE)/50</f>
        <v>487.88</v>
      </c>
      <c r="G228" s="59">
        <f>'III Tool Overview'!$H$9/110</f>
        <v>0</v>
      </c>
      <c r="H228" s="72">
        <f t="shared" si="323"/>
        <v>487.88</v>
      </c>
      <c r="I228" s="92">
        <f>IF('III Tool Overview'!$H$6="Western Isles Health Board",0,IF('III Tool Overview'!$H$6="Eilean Siar Local Authority",0,new_ci(2,B228,C228,D228,$C$1,G228,1,F228,E228*F228,SIMDrateratios,RateRatios!$B$3)*10))</f>
        <v>23.492228145070506</v>
      </c>
      <c r="J228" s="92">
        <f>IF('III Tool Overview'!$H$6="Western Isles Health Board",0,IF('III Tool Overview'!$H$6="Eilean Siar Local Authority",0,new_ci(2,B228,C228,D228,$C$1,G228+H228,1,H228,H228,SIMDrateratios,RateRatios!$B$3)*10))</f>
        <v>23.491567163652782</v>
      </c>
      <c r="K228" s="92">
        <f>IF('III Tool Overview'!$H$6="Western Isles Health Board",0,IF('III Tool Overview'!$H$6="Eilean Siar Local Authority",0,new_ci(5,B228,C228,D228,$C$1,G228,1,F228,F228,SIMDrateratios,RateRatios!$B$3)*1000))</f>
        <v>10348.904733477835</v>
      </c>
      <c r="L228" s="72">
        <f>IF('III Tool Overview'!$H$6="Western Isles Health Board",0,IF('III Tool Overview'!$H$6="Eilean Siar Local Authority",0,new_ci(5,B228,C228,D228,$C$1,H228,1,F228,F228,SIMDrateratios,RateRatios!$B$3)*1000))</f>
        <v>10348.615968791999</v>
      </c>
      <c r="M228" s="92">
        <f>IF('III Tool Overview'!$H$6="Western Isles Health Board",0,IF('III Tool Overview'!$H$6="Eilean Siar Local Authority",0,new_ci(10,B228,C228,D228,$C$1,G228,1,F228,F228,SIMDrateratios,RateRatios!$B$3)*10))</f>
        <v>274.40165993381959</v>
      </c>
      <c r="N228" s="92">
        <f>IF('III Tool Overview'!$H$6="Western Isles Health Board",0,IF('III Tool Overview'!$H$6="Eilean Siar Local Authority",0,new_ci(10,B228,C228,D228,$C$1,G228+H228,1,F228,F228,SIMDrateratios,RateRatios!$B$3)*10))</f>
        <v>274.39414249421748</v>
      </c>
      <c r="O228" s="92">
        <f>IF('III Tool Overview'!$H$6="Western Isles Health Board",0,IF('III Tool Overview'!$H$6="Eilean Siar Local Authority",0,new_ci(20,B228,C228,D228,$C$1,G228,1,F228,F228,SIMDrateratios,RateRatios!$B$3)*10))</f>
        <v>807.65777492994062</v>
      </c>
      <c r="P228" s="92">
        <f>IF('III Tool Overview'!$H$6="Western Isles Health Board",0,IF('III Tool Overview'!$H$6="Eilean Siar Local Authority",0,new_ci(20,B228,C228,D228,$C$1,G228+H228,1,F228,F228,SIMDrateratios,RateRatios!$B$3)*10))</f>
        <v>807.63699466097046</v>
      </c>
      <c r="Q228" s="92">
        <f>IF('III Tool Overview'!$H$6="Western Isles Health Board",0,IF('III Tool Overview'!$H$6="Eilean Siar Local Authority",0,new_yll(2,B228,C228,D228,$C$1,G228,1,F228,F228,SIMDrateratios,RateRatios!$B$3)*10))</f>
        <v>963.18135394789067</v>
      </c>
      <c r="R228" s="92">
        <f>IF('III Tool Overview'!$H$6="Western Isles Health Board",0,IF('III Tool Overview'!$H$6="Eilean Siar Local Authority",0,new_yll(2,B228,C228,D228,$C$1,G228+H228,1,F228,F228,SIMDrateratios,RateRatios!$B$3)*10))</f>
        <v>963.15425370976402</v>
      </c>
      <c r="S228" s="92">
        <f t="shared" si="324"/>
        <v>2.7100238126649856E-2</v>
      </c>
      <c r="T228" s="92">
        <f>IF('III Tool Overview'!$H$6="Western Isles Health Board",0,IF('III Tool Overview'!$H$6="Eilean Siar Local Authority",0,new_yll(5,B228,C228,D228,$C$1,G228,1,F228,F228,SIMDrateratios,RateRatios!$B$3)*1000))</f>
        <v>407973.16524846386</v>
      </c>
      <c r="U228" s="92">
        <f>IF('III Tool Overview'!$H$6="Western Isles Health Board",0,IF('III Tool Overview'!$H$6="Eilean Siar Local Authority",0,new_yll(5,B228,C228,D228,$C$1,G228+H228,1,F228,F228,SIMDrateratios,RateRatios!$B$3)*1000))</f>
        <v>407961.7796546914</v>
      </c>
      <c r="V228" s="92">
        <f t="shared" si="325"/>
        <v>11.385593772458378</v>
      </c>
      <c r="W228" s="92">
        <f>IF('III Tool Overview'!$H$6="Western Isles Health Board",0,IF('III Tool Overview'!$H$6="Eilean Siar Local Authority",0,new_yll(10,B228,C228,D228,$C$1,G228,1,F228,F228,SIMDrateratios,RateRatios!$B$3)*10))</f>
        <v>10040.977778614422</v>
      </c>
      <c r="X228" s="92">
        <f>IF('III Tool Overview'!$H$6="Western Isles Health Board",0,IF('III Tool Overview'!$H$6="Eilean Siar Local Authority",0,new_yll(10,B228,C228,D228,$C$1,G228+H228,1,F228,F228,SIMDrateratios,RateRatios!$B$3)*10))</f>
        <v>10040.702370540253</v>
      </c>
      <c r="Y228" s="92">
        <f t="shared" si="326"/>
        <v>0.27540807416880853</v>
      </c>
      <c r="Z228" s="92">
        <f>IF('III Tool Overview'!$H$6="Western Isles Health Board",0,IF('III Tool Overview'!$H$6="Eilean Siar Local Authority",0,new_yll(20,B228,C228,D228,$C$1,G228,1,F228,F228,SIMDrateratios,RateRatios!$B$3)*10))</f>
        <v>24462.297761109327</v>
      </c>
      <c r="AA228" s="92">
        <f>IF('III Tool Overview'!$H$6="Western Isles Health Board",0,IF('III Tool Overview'!$H$6="Eilean Siar Local Authority",0,new_yll(20,B228,C228,D228,$C$1,G228+H228,1,F228,F228,SIMDrateratios,RateRatios!$B$3)*10))</f>
        <v>24461.662167960476</v>
      </c>
      <c r="AB228" s="92">
        <f t="shared" si="327"/>
        <v>0.63559314885060303</v>
      </c>
      <c r="AC228" s="92">
        <f>IF('III Tool Overview'!$H$6="Western Isles Health Board",0,IF('III Tool Overview'!$H$6="Eilean Siar Local Authority",0,hosp_count(2,B228,C228,D228,$C$1,G228,1,F228,F228,SIMDRateRatios_hosp,SIMDrateratios,RateRatios!$B$3)*10))</f>
        <v>1160.2456435153815</v>
      </c>
      <c r="AD228" s="92">
        <f>IF('III Tool Overview'!$H$6="Western Isles Health Board",0,IF('III Tool Overview'!$H$6="Eilean Siar Local Authority",0,hosp_count(2,B228,C228,D228,$C$1,G228+H228,1,F228,F228,SIMDRateRatios_hosp,SIMDrateratios,RateRatios!$B$3)*10))</f>
        <v>1160.2202032998862</v>
      </c>
      <c r="AE228" s="92">
        <f t="shared" si="328"/>
        <v>2.5440215495336815E-2</v>
      </c>
      <c r="AF228" s="92">
        <f>IF('III Tool Overview'!$H$6="Western Isles Health Board",0,IF('III Tool Overview'!$H$6="Eilean Siar Local Authority",0,hosp_count(5,B228,C228,D228,$C$1,G228,1,F228,F228,SIMDRateRatios_hosp,SIMDrateratios,RateRatios!$B$3)*1000))</f>
        <v>479248.40034793154</v>
      </c>
      <c r="AG228" s="92">
        <f>IF('III Tool Overview'!$H$6="Western Isles Health Board",0,IF('III Tool Overview'!$H$6="Eilean Siar Local Authority",0,hosp_count(5,B228,C228,D228,$C$1,G228+H228,1,F228,F228,SIMDRateRatios_hosp,SIMDrateratios,RateRatios!$B$3)*1000))</f>
        <v>479237.99644521292</v>
      </c>
      <c r="AH228" s="92">
        <f t="shared" si="329"/>
        <v>10.403902718622703</v>
      </c>
      <c r="AI228" s="92">
        <f>IF('III Tool Overview'!$H$6="Western Isles Health Board",0,IF('III Tool Overview'!$H$6="Eilean Siar Local Authority",0,hosp_count(10,B228,C228,D228,$C$1,G228,1,F228,F228,SIMDRateRatios_hosp,SIMDrateratios,RateRatios!$B$3)*10))</f>
        <v>11353.388650380566</v>
      </c>
      <c r="AJ228" s="92">
        <f>IF('III Tool Overview'!$H$6="Western Isles Health Board",0,IF('III Tool Overview'!$H$6="Eilean Siar Local Authority",0,hosp_count(10,B228,C228,D228,$C$1,G228+H228,1,F228,F228,SIMDRateRatios_hosp,SIMDrateratios,RateRatios!$B$3)*10))</f>
        <v>11353.147285329478</v>
      </c>
      <c r="AK228" s="92">
        <f t="shared" si="330"/>
        <v>0.24136505108799611</v>
      </c>
      <c r="AL228" s="92">
        <f>IF('III Tool Overview'!$H$6="Western Isles Health Board",0,IF('III Tool Overview'!$H$6="Eilean Siar Local Authority",0,hosp_count(20,B228,C228,D228,$C$1,G228,1,F228,F228,SIMDRateRatios_hosp,SIMDrateratios,RateRatios!$B$3)*10))</f>
        <v>26240.857677708183</v>
      </c>
      <c r="AM228" s="92">
        <f>IF('III Tool Overview'!$H$6="Western Isles Health Board",0,IF('III Tool Overview'!$H$6="Eilean Siar Local Authority",0,hosp_count(20,B228,C228,D228,$C$1,G228+H228,1,F228,F228,SIMDRateRatios_hosp,SIMDrateratios,RateRatios!$B$3)*10))</f>
        <v>26240.335157558093</v>
      </c>
      <c r="AN228" s="92">
        <f t="shared" si="331"/>
        <v>0.52252015009071329</v>
      </c>
    </row>
    <row r="229" spans="1:63" x14ac:dyDescent="0.2">
      <c r="A229" s="83" t="s">
        <v>123</v>
      </c>
      <c r="B229" s="71">
        <v>62.5</v>
      </c>
      <c r="C229" s="76" t="s">
        <v>3</v>
      </c>
      <c r="D229" s="76">
        <v>4</v>
      </c>
      <c r="E229" s="84">
        <v>1</v>
      </c>
      <c r="F229" s="80">
        <f>HLOOKUP('III Tool Overview'!$H$6,LookUpData_Pop!$B$1:$AV$269,LookUpData_Pop!BB223,FALSE)/50</f>
        <v>441.06</v>
      </c>
      <c r="G229" s="59">
        <f>'III Tool Overview'!$H$9/110</f>
        <v>0</v>
      </c>
      <c r="H229" s="72">
        <f t="shared" si="323"/>
        <v>441.06</v>
      </c>
      <c r="I229" s="92">
        <f>IF('III Tool Overview'!$H$6="Western Isles Health Board",0,IF('III Tool Overview'!$H$6="Eilean Siar Local Authority",0,new_ci(2,B229,C229,D229,$C$1,G229,1,F229,E229*F229,SIMDrateratios,RateRatios!$B$3)*10))</f>
        <v>29.445945534922714</v>
      </c>
      <c r="J229" s="92">
        <f>IF('III Tool Overview'!$H$6="Western Isles Health Board",0,IF('III Tool Overview'!$H$6="Eilean Siar Local Authority",0,new_ci(2,B229,C229,D229,$C$1,G229+H229,1,H229,H229,SIMDrateratios,RateRatios!$B$3)*10))</f>
        <v>29.445118130522058</v>
      </c>
      <c r="K229" s="92">
        <f>IF('III Tool Overview'!$H$6="Western Isles Health Board",0,IF('III Tool Overview'!$H$6="Eilean Siar Local Authority",0,new_ci(5,B229,C229,D229,$C$1,G229,1,F229,F229,SIMDrateratios,RateRatios!$B$3)*1000))</f>
        <v>12930.164031965161</v>
      </c>
      <c r="L229" s="72">
        <f>IF('III Tool Overview'!$H$6="Western Isles Health Board",0,IF('III Tool Overview'!$H$6="Eilean Siar Local Authority",0,new_ci(5,B229,C229,D229,$C$1,H229,1,F229,F229,SIMDrateratios,RateRatios!$B$3)*1000))</f>
        <v>12929.804882872173</v>
      </c>
      <c r="M229" s="92">
        <f>IF('III Tool Overview'!$H$6="Western Isles Health Board",0,IF('III Tool Overview'!$H$6="Eilean Siar Local Authority",0,new_ci(10,B229,C229,D229,$C$1,G229,1,F229,F229,SIMDrateratios,RateRatios!$B$3)*10))</f>
        <v>340.4675516565876</v>
      </c>
      <c r="N229" s="92">
        <f>IF('III Tool Overview'!$H$6="Western Isles Health Board",0,IF('III Tool Overview'!$H$6="Eilean Siar Local Authority",0,new_ci(10,B229,C229,D229,$C$1,G229+H229,1,F229,F229,SIMDrateratios,RateRatios!$B$3)*10))</f>
        <v>340.45833310812736</v>
      </c>
      <c r="O229" s="92">
        <f>IF('III Tool Overview'!$H$6="Western Isles Health Board",0,IF('III Tool Overview'!$H$6="Eilean Siar Local Authority",0,new_ci(20,B229,C229,D229,$C$1,G229,1,F229,F229,SIMDrateratios,RateRatios!$B$3)*10))</f>
        <v>979.58854074791532</v>
      </c>
      <c r="P229" s="92">
        <f>IF('III Tool Overview'!$H$6="Western Isles Health Board",0,IF('III Tool Overview'!$H$6="Eilean Siar Local Authority",0,new_ci(20,B229,C229,D229,$C$1,G229+H229,1,F229,F229,SIMDrateratios,RateRatios!$B$3)*10))</f>
        <v>979.56424589395306</v>
      </c>
      <c r="Q229" s="92">
        <f>IF('III Tool Overview'!$H$6="Western Isles Health Board",0,IF('III Tool Overview'!$H$6="Eilean Siar Local Authority",0,new_yll(2,B229,C229,D229,$C$1,G229,1,F229,F229,SIMDrateratios,RateRatios!$B$3)*10))</f>
        <v>1089.4999847921404</v>
      </c>
      <c r="R229" s="92">
        <f>IF('III Tool Overview'!$H$6="Western Isles Health Board",0,IF('III Tool Overview'!$H$6="Eilean Siar Local Authority",0,new_yll(2,B229,C229,D229,$C$1,G229+H229,1,F229,F229,SIMDrateratios,RateRatios!$B$3)*10))</f>
        <v>1089.4693708293162</v>
      </c>
      <c r="S229" s="92">
        <f t="shared" si="324"/>
        <v>3.0613962824190821E-2</v>
      </c>
      <c r="T229" s="92">
        <f>IF('III Tool Overview'!$H$6="Western Isles Health Board",0,IF('III Tool Overview'!$H$6="Eilean Siar Local Authority",0,new_yll(5,B229,C229,D229,$C$1,G229,1,F229,F229,SIMDrateratios,RateRatios!$B$3)*1000))</f>
        <v>458044.07871408452</v>
      </c>
      <c r="U229" s="92">
        <f>IF('III Tool Overview'!$H$6="Western Isles Health Board",0,IF('III Tool Overview'!$H$6="Eilean Siar Local Authority",0,new_yll(5,B229,C229,D229,$C$1,G229+H229,1,F229,F229,SIMDrateratios,RateRatios!$B$3)*1000))</f>
        <v>458031.35267090955</v>
      </c>
      <c r="V229" s="92">
        <f t="shared" si="325"/>
        <v>12.72604317497462</v>
      </c>
      <c r="W229" s="92">
        <f>IF('III Tool Overview'!$H$6="Western Isles Health Board",0,IF('III Tool Overview'!$H$6="Eilean Siar Local Authority",0,new_yll(10,B229,C229,D229,$C$1,G229,1,F229,F229,SIMDrateratios,RateRatios!$B$3)*10))</f>
        <v>11102.203782697419</v>
      </c>
      <c r="X229" s="92">
        <f>IF('III Tool Overview'!$H$6="Western Isles Health Board",0,IF('III Tool Overview'!$H$6="Eilean Siar Local Authority",0,new_yll(10,B229,C229,D229,$C$1,G229+H229,1,F229,F229,SIMDrateratios,RateRatios!$B$3)*10))</f>
        <v>11101.902613164068</v>
      </c>
      <c r="Y229" s="92">
        <f t="shared" si="326"/>
        <v>0.30116953335163998</v>
      </c>
      <c r="Z229" s="92">
        <f>IF('III Tool Overview'!$H$6="Western Isles Health Board",0,IF('III Tool Overview'!$H$6="Eilean Siar Local Authority",0,new_yll(20,B229,C229,D229,$C$1,G229,1,F229,F229,SIMDrateratios,RateRatios!$B$3)*10))</f>
        <v>25854.870771478556</v>
      </c>
      <c r="AA229" s="92">
        <f>IF('III Tool Overview'!$H$6="Western Isles Health Board",0,IF('III Tool Overview'!$H$6="Eilean Siar Local Authority",0,new_yll(20,B229,C229,D229,$C$1,G229+H229,1,F229,F229,SIMDrateratios,RateRatios!$B$3)*10))</f>
        <v>25854.219093437212</v>
      </c>
      <c r="AB229" s="92">
        <f t="shared" si="327"/>
        <v>0.65167804134398466</v>
      </c>
      <c r="AC229" s="92">
        <f>IF('III Tool Overview'!$H$6="Western Isles Health Board",0,IF('III Tool Overview'!$H$6="Eilean Siar Local Authority",0,hosp_count(2,B229,C229,D229,$C$1,G229,1,F229,F229,SIMDRateRatios_hosp,SIMDrateratios,RateRatios!$B$3)*10))</f>
        <v>1157.574098574134</v>
      </c>
      <c r="AD229" s="92">
        <f>IF('III Tool Overview'!$H$6="Western Isles Health Board",0,IF('III Tool Overview'!$H$6="Eilean Siar Local Authority",0,hosp_count(2,B229,C229,D229,$C$1,G229+H229,1,F229,F229,SIMDRateRatios_hosp,SIMDrateratios,RateRatios!$B$3)*10))</f>
        <v>1157.548726629826</v>
      </c>
      <c r="AE229" s="92">
        <f t="shared" si="328"/>
        <v>2.5371944308062666E-2</v>
      </c>
      <c r="AF229" s="92">
        <f>IF('III Tool Overview'!$H$6="Western Isles Health Board",0,IF('III Tool Overview'!$H$6="Eilean Siar Local Authority",0,hosp_count(5,B229,C229,D229,$C$1,G229,1,F229,F229,SIMDRateRatios_hosp,SIMDrateratios,RateRatios!$B$3)*1000))</f>
        <v>476716.44528670667</v>
      </c>
      <c r="AG229" s="92">
        <f>IF('III Tool Overview'!$H$6="Western Isles Health Board",0,IF('III Tool Overview'!$H$6="Eilean Siar Local Authority",0,hosp_count(5,B229,C229,D229,$C$1,G229+H229,1,F229,F229,SIMDRateRatios_hosp,SIMDrateratios,RateRatios!$B$3)*1000))</f>
        <v>476706.14030537667</v>
      </c>
      <c r="AH229" s="92">
        <f t="shared" si="329"/>
        <v>10.304981330002192</v>
      </c>
      <c r="AI229" s="92">
        <f>IF('III Tool Overview'!$H$6="Western Isles Health Board",0,IF('III Tool Overview'!$H$6="Eilean Siar Local Authority",0,hosp_count(10,B229,C229,D229,$C$1,G229,1,F229,F229,SIMDRateRatios_hosp,SIMDrateratios,RateRatios!$B$3)*10))</f>
        <v>11224.013393150813</v>
      </c>
      <c r="AJ229" s="92">
        <f>IF('III Tool Overview'!$H$6="Western Isles Health Board",0,IF('III Tool Overview'!$H$6="Eilean Siar Local Authority",0,hosp_count(10,B229,C229,D229,$C$1,G229+H229,1,F229,F229,SIMDRateRatios_hosp,SIMDrateratios,RateRatios!$B$3)*10))</f>
        <v>11223.777729162444</v>
      </c>
      <c r="AK229" s="92">
        <f t="shared" si="330"/>
        <v>0.23566398836919689</v>
      </c>
      <c r="AL229" s="92">
        <f>IF('III Tool Overview'!$H$6="Western Isles Health Board",0,IF('III Tool Overview'!$H$6="Eilean Siar Local Authority",0,hosp_count(20,B229,C229,D229,$C$1,G229,1,F229,F229,SIMDRateRatios_hosp,SIMDrateratios,RateRatios!$B$3)*10))</f>
        <v>25470.159582553933</v>
      </c>
      <c r="AM229" s="92">
        <f>IF('III Tool Overview'!$H$6="Western Isles Health Board",0,IF('III Tool Overview'!$H$6="Eilean Siar Local Authority",0,hosp_count(20,B229,C229,D229,$C$1,G229+H229,1,F229,F229,SIMDRateRatios_hosp,SIMDrateratios,RateRatios!$B$3)*10))</f>
        <v>25469.671521936401</v>
      </c>
      <c r="AN229" s="92">
        <f t="shared" si="331"/>
        <v>0.48806061753202812</v>
      </c>
    </row>
    <row r="230" spans="1:63" x14ac:dyDescent="0.2">
      <c r="A230" s="83" t="s">
        <v>124</v>
      </c>
      <c r="B230" s="71">
        <v>67.5</v>
      </c>
      <c r="C230" s="76" t="s">
        <v>3</v>
      </c>
      <c r="D230" s="76">
        <v>4</v>
      </c>
      <c r="E230" s="84">
        <v>1</v>
      </c>
      <c r="F230" s="80">
        <f>HLOOKUP('III Tool Overview'!$H$6,LookUpData_Pop!$B$1:$AV$269,LookUpData_Pop!BB224,FALSE)/50</f>
        <v>336.1</v>
      </c>
      <c r="G230" s="59">
        <f>'III Tool Overview'!$H$9/110</f>
        <v>0</v>
      </c>
      <c r="H230" s="72">
        <f t="shared" si="323"/>
        <v>336.1</v>
      </c>
      <c r="I230" s="92">
        <f>IF('III Tool Overview'!$H$6="Western Isles Health Board",0,IF('III Tool Overview'!$H$6="Eilean Siar Local Authority",0,new_ci(2,B230,C230,D230,$C$1,G230,1,F230,E230*F230,SIMDrateratios,RateRatios!$B$3)*10))</f>
        <v>36.606505686439675</v>
      </c>
      <c r="J230" s="92">
        <f>IF('III Tool Overview'!$H$6="Western Isles Health Board",0,IF('III Tool Overview'!$H$6="Eilean Siar Local Authority",0,new_ci(2,B230,C230,D230,$C$1,G230+H230,1,H230,H230,SIMDrateratios,RateRatios!$B$3)*10))</f>
        <v>36.60547943059612</v>
      </c>
      <c r="K230" s="92">
        <f>IF('III Tool Overview'!$H$6="Western Isles Health Board",0,IF('III Tool Overview'!$H$6="Eilean Siar Local Authority",0,new_ci(5,B230,C230,D230,$C$1,G230,1,F230,F230,SIMDrateratios,RateRatios!$B$3)*1000))</f>
        <v>15958.19410957849</v>
      </c>
      <c r="L230" s="72">
        <f>IF('III Tool Overview'!$H$6="Western Isles Health Board",0,IF('III Tool Overview'!$H$6="Eilean Siar Local Authority",0,new_ci(5,B230,C230,D230,$C$1,H230,1,F230,F230,SIMDrateratios,RateRatios!$B$3)*1000))</f>
        <v>15957.755118517473</v>
      </c>
      <c r="M230" s="92">
        <f>IF('III Tool Overview'!$H$6="Western Isles Health Board",0,IF('III Tool Overview'!$H$6="Eilean Siar Local Authority",0,new_ci(10,B230,C230,D230,$C$1,G230,1,F230,F230,SIMDrateratios,RateRatios!$B$3)*10))</f>
        <v>413.66696909246502</v>
      </c>
      <c r="N230" s="92">
        <f>IF('III Tool Overview'!$H$6="Western Isles Health Board",0,IF('III Tool Overview'!$H$6="Eilean Siar Local Authority",0,new_ci(10,B230,C230,D230,$C$1,G230+H230,1,F230,F230,SIMDrateratios,RateRatios!$B$3)*10))</f>
        <v>413.6560572668709</v>
      </c>
      <c r="O230" s="92">
        <f>IF('III Tool Overview'!$H$6="Western Isles Health Board",0,IF('III Tool Overview'!$H$6="Eilean Siar Local Authority",0,new_ci(20,B230,C230,D230,$C$1,G230,1,F230,F230,SIMDrateratios,RateRatios!$B$3)*10))</f>
        <v>1131.8263217814731</v>
      </c>
      <c r="P230" s="92">
        <f>IF('III Tool Overview'!$H$6="Western Isles Health Board",0,IF('III Tool Overview'!$H$6="Eilean Siar Local Authority",0,new_ci(20,B230,C230,D230,$C$1,G230+H230,1,F230,F230,SIMDrateratios,RateRatios!$B$3)*10))</f>
        <v>1131.8005199283707</v>
      </c>
      <c r="Q230" s="92">
        <f>IF('III Tool Overview'!$H$6="Western Isles Health Board",0,IF('III Tool Overview'!$H$6="Eilean Siar Local Authority",0,new_yll(2,B230,C230,D230,$C$1,G230,1,F230,F230,SIMDrateratios,RateRatios!$B$3)*10))</f>
        <v>1134.8016762796301</v>
      </c>
      <c r="R230" s="92">
        <f>IF('III Tool Overview'!$H$6="Western Isles Health Board",0,IF('III Tool Overview'!$H$6="Eilean Siar Local Authority",0,new_yll(2,B230,C230,D230,$C$1,G230+H230,1,F230,F230,SIMDrateratios,RateRatios!$B$3)*10))</f>
        <v>1134.7698623484798</v>
      </c>
      <c r="S230" s="92">
        <f t="shared" si="324"/>
        <v>3.181393115028186E-2</v>
      </c>
      <c r="T230" s="92">
        <f>IF('III Tool Overview'!$H$6="Western Isles Health Board",0,IF('III Tool Overview'!$H$6="Eilean Siar Local Authority",0,new_yll(5,B230,C230,D230,$C$1,G230,1,F230,F230,SIMDrateratios,RateRatios!$B$3)*1000))</f>
        <v>469655.20515653648</v>
      </c>
      <c r="U230" s="92">
        <f>IF('III Tool Overview'!$H$6="Western Isles Health Board",0,IF('III Tool Overview'!$H$6="Eilean Siar Local Authority",0,new_yll(5,B230,C230,D230,$C$1,G230+H230,1,F230,F230,SIMDrateratios,RateRatios!$B$3)*1000))</f>
        <v>469642.27867597062</v>
      </c>
      <c r="V230" s="92">
        <f t="shared" si="325"/>
        <v>12.926480565860402</v>
      </c>
      <c r="W230" s="92">
        <f>IF('III Tool Overview'!$H$6="Western Isles Health Board",0,IF('III Tool Overview'!$H$6="Eilean Siar Local Authority",0,new_yll(10,B230,C230,D230,$C$1,G230,1,F230,F230,SIMDrateratios,RateRatios!$B$3)*10))</f>
        <v>11022.593975793887</v>
      </c>
      <c r="X230" s="92">
        <f>IF('III Tool Overview'!$H$6="Western Isles Health Board",0,IF('III Tool Overview'!$H$6="Eilean Siar Local Authority",0,new_yll(10,B230,C230,D230,$C$1,G230+H230,1,F230,F230,SIMDrateratios,RateRatios!$B$3)*10))</f>
        <v>11022.302096577874</v>
      </c>
      <c r="Y230" s="92">
        <f t="shared" si="326"/>
        <v>0.29187921601260314</v>
      </c>
      <c r="Z230" s="92">
        <f>IF('III Tool Overview'!$H$6="Western Isles Health Board",0,IF('III Tool Overview'!$H$6="Eilean Siar Local Authority",0,new_yll(20,B230,C230,D230,$C$1,G230,1,F230,F230,SIMDrateratios,RateRatios!$B$3)*10))</f>
        <v>23354.148490160514</v>
      </c>
      <c r="AA230" s="92">
        <f>IF('III Tool Overview'!$H$6="Western Isles Health Board",0,IF('III Tool Overview'!$H$6="Eilean Siar Local Authority",0,new_yll(20,B230,C230,D230,$C$1,G230+H230,1,F230,F230,SIMDrateratios,RateRatios!$B$3)*10))</f>
        <v>23353.596330000069</v>
      </c>
      <c r="AB230" s="92">
        <f t="shared" si="327"/>
        <v>0.55216016044505523</v>
      </c>
      <c r="AC230" s="92">
        <f>IF('III Tool Overview'!$H$6="Western Isles Health Board",0,IF('III Tool Overview'!$H$6="Eilean Siar Local Authority",0,hosp_count(2,B230,C230,D230,$C$1,G230,1,F230,F230,SIMDRateRatios_hosp,SIMDrateratios,RateRatios!$B$3)*10))</f>
        <v>1022.6827586936942</v>
      </c>
      <c r="AD230" s="92">
        <f>IF('III Tool Overview'!$H$6="Western Isles Health Board",0,IF('III Tool Overview'!$H$6="Eilean Siar Local Authority",0,hosp_count(2,B230,C230,D230,$C$1,G230+H230,1,F230,F230,SIMDRateRatios_hosp,SIMDrateratios,RateRatios!$B$3)*10))</f>
        <v>1022.6603469456361</v>
      </c>
      <c r="AE230" s="92">
        <f t="shared" si="328"/>
        <v>2.2411748058061676E-2</v>
      </c>
      <c r="AF230" s="92">
        <f>IF('III Tool Overview'!$H$6="Western Isles Health Board",0,IF('III Tool Overview'!$H$6="Eilean Siar Local Authority",0,hosp_count(5,B230,C230,D230,$C$1,G230,1,F230,F230,SIMDRateRatios_hosp,SIMDrateratios,RateRatios!$B$3)*1000))</f>
        <v>418319.51362922631</v>
      </c>
      <c r="AG230" s="92">
        <f>IF('III Tool Overview'!$H$6="Western Isles Health Board",0,IF('III Tool Overview'!$H$6="Eilean Siar Local Authority",0,hosp_count(5,B230,C230,D230,$C$1,G230+H230,1,F230,F230,SIMDRateRatios_hosp,SIMDrateratios,RateRatios!$B$3)*1000))</f>
        <v>418310.55175195006</v>
      </c>
      <c r="AH230" s="92">
        <f t="shared" si="329"/>
        <v>8.9618772762478329</v>
      </c>
      <c r="AI230" s="92">
        <f>IF('III Tool Overview'!$H$6="Western Isles Health Board",0,IF('III Tool Overview'!$H$6="Eilean Siar Local Authority",0,hosp_count(10,B230,C230,D230,$C$1,G230,1,F230,F230,SIMDRateRatios_hosp,SIMDrateratios,RateRatios!$B$3)*10))</f>
        <v>9713.338999577074</v>
      </c>
      <c r="AJ230" s="92">
        <f>IF('III Tool Overview'!$H$6="Western Isles Health Board",0,IF('III Tool Overview'!$H$6="Eilean Siar Local Authority",0,hosp_count(10,B230,C230,D230,$C$1,G230+H230,1,F230,F230,SIMDRateRatios_hosp,SIMDrateratios,RateRatios!$B$3)*10))</f>
        <v>9713.1406304428256</v>
      </c>
      <c r="AK230" s="92">
        <f t="shared" si="330"/>
        <v>0.19836913424842351</v>
      </c>
      <c r="AL230" s="92">
        <f>IF('III Tool Overview'!$H$6="Western Isles Health Board",0,IF('III Tool Overview'!$H$6="Eilean Siar Local Authority",0,hosp_count(20,B230,C230,D230,$C$1,G230,1,F230,F230,SIMDRateRatios_hosp,SIMDrateratios,RateRatios!$B$3)*10))</f>
        <v>21168.353331702161</v>
      </c>
      <c r="AM230" s="92">
        <f>IF('III Tool Overview'!$H$6="Western Isles Health Board",0,IF('III Tool Overview'!$H$6="Eilean Siar Local Authority",0,hosp_count(20,B230,C230,D230,$C$1,G230+H230,1,F230,F230,SIMDRateRatios_hosp,SIMDrateratios,RateRatios!$B$3)*10))</f>
        <v>21167.981852981324</v>
      </c>
      <c r="AN230" s="92">
        <f t="shared" si="331"/>
        <v>0.37147872083733091</v>
      </c>
    </row>
    <row r="231" spans="1:63" x14ac:dyDescent="0.2">
      <c r="A231" s="83" t="s">
        <v>125</v>
      </c>
      <c r="B231" s="71">
        <v>72.5</v>
      </c>
      <c r="C231" s="76" t="s">
        <v>3</v>
      </c>
      <c r="D231" s="76">
        <v>4</v>
      </c>
      <c r="E231" s="84">
        <v>1</v>
      </c>
      <c r="F231" s="80">
        <f>HLOOKUP('III Tool Overview'!$H$6,LookUpData_Pop!$B$1:$AV$269,LookUpData_Pop!BB225,FALSE)/50</f>
        <v>297.66000000000003</v>
      </c>
      <c r="G231" s="59">
        <f>'III Tool Overview'!$H$9/110</f>
        <v>0</v>
      </c>
      <c r="H231" s="72">
        <f t="shared" si="323"/>
        <v>297.66000000000003</v>
      </c>
      <c r="I231" s="92">
        <f>IF('III Tool Overview'!$H$6="Western Isles Health Board",0,IF('III Tool Overview'!$H$6="Eilean Siar Local Authority",0,new_ci(2,B231,C231,D231,$C$1,G231,1,F231,E231*F231,SIMDrateratios,RateRatios!$B$3)*10))</f>
        <v>44.8965294340951</v>
      </c>
      <c r="J231" s="92">
        <f>IF('III Tool Overview'!$H$6="Western Isles Health Board",0,IF('III Tool Overview'!$H$6="Eilean Siar Local Authority",0,new_ci(2,B231,C231,D231,$C$1,G231+H231,1,H231,H231,SIMDrateratios,RateRatios!$B$3)*10))</f>
        <v>44.895271635795488</v>
      </c>
      <c r="K231" s="92">
        <f>IF('III Tool Overview'!$H$6="Western Isles Health Board",0,IF('III Tool Overview'!$H$6="Eilean Siar Local Authority",0,new_ci(5,B231,C231,D231,$C$1,G231,1,F231,F231,SIMDrateratios,RateRatios!$B$3)*1000))</f>
        <v>19431.299089686778</v>
      </c>
      <c r="L231" s="72">
        <f>IF('III Tool Overview'!$H$6="Western Isles Health Board",0,IF('III Tool Overview'!$H$6="Eilean Siar Local Authority",0,new_ci(5,B231,C231,D231,$C$1,H231,1,F231,F231,SIMDrateratios,RateRatios!$B$3)*1000))</f>
        <v>19430.768861211855</v>
      </c>
      <c r="M231" s="92">
        <f>IF('III Tool Overview'!$H$6="Western Isles Health Board",0,IF('III Tool Overview'!$H$6="Eilean Siar Local Authority",0,new_ci(10,B231,C231,D231,$C$1,G231,1,F231,F231,SIMDrateratios,RateRatios!$B$3)*10))</f>
        <v>495.96938911786708</v>
      </c>
      <c r="N231" s="92">
        <f>IF('III Tool Overview'!$H$6="Western Isles Health Board",0,IF('III Tool Overview'!$H$6="Eilean Siar Local Authority",0,new_ci(10,B231,C231,D231,$C$1,G231+H231,1,F231,F231,SIMDrateratios,RateRatios!$B$3)*10))</f>
        <v>495.95662536660814</v>
      </c>
      <c r="O231" s="92">
        <f>IF('III Tool Overview'!$H$6="Western Isles Health Board",0,IF('III Tool Overview'!$H$6="Eilean Siar Local Authority",0,new_ci(20,B231,C231,D231,$C$1,G231,1,F231,F231,SIMDrateratios,RateRatios!$B$3)*10))</f>
        <v>1292.9803904004466</v>
      </c>
      <c r="P231" s="92">
        <f>IF('III Tool Overview'!$H$6="Western Isles Health Board",0,IF('III Tool Overview'!$H$6="Eilean Siar Local Authority",0,new_ci(20,B231,C231,D231,$C$1,G231+H231,1,F231,F231,SIMDrateratios,RateRatios!$B$3)*10))</f>
        <v>1292.9533072202457</v>
      </c>
      <c r="Q231" s="92">
        <f>IF('III Tool Overview'!$H$6="Western Isles Health Board",0,IF('III Tool Overview'!$H$6="Eilean Siar Local Authority",0,new_yll(2,B231,C231,D231,$C$1,G231,1,F231,F231,SIMDrateratios,RateRatios!$B$3)*10))</f>
        <v>1212.2062947205677</v>
      </c>
      <c r="R231" s="92">
        <f>IF('III Tool Overview'!$H$6="Western Isles Health Board",0,IF('III Tool Overview'!$H$6="Eilean Siar Local Authority",0,new_yll(2,B231,C231,D231,$C$1,G231+H231,1,F231,F231,SIMDrateratios,RateRatios!$B$3)*10))</f>
        <v>1212.1723341664781</v>
      </c>
      <c r="S231" s="92">
        <f t="shared" si="324"/>
        <v>3.396055408961729E-2</v>
      </c>
      <c r="T231" s="92">
        <f>IF('III Tool Overview'!$H$6="Western Isles Health Board",0,IF('III Tool Overview'!$H$6="Eilean Siar Local Authority",0,new_yll(5,B231,C231,D231,$C$1,G231,1,F231,F231,SIMDrateratios,RateRatios!$B$3)*1000))</f>
        <v>494258.96198034432</v>
      </c>
      <c r="U231" s="92">
        <f>IF('III Tool Overview'!$H$6="Western Isles Health Board",0,IF('III Tool Overview'!$H$6="Eilean Siar Local Authority",0,new_yll(5,B231,C231,D231,$C$1,G231+H231,1,F231,F231,SIMDrateratios,RateRatios!$B$3)*1000))</f>
        <v>494245.46342367952</v>
      </c>
      <c r="V231" s="92">
        <f t="shared" si="325"/>
        <v>13.498556664795615</v>
      </c>
      <c r="W231" s="92">
        <f>IF('III Tool Overview'!$H$6="Western Isles Health Board",0,IF('III Tool Overview'!$H$6="Eilean Siar Local Authority",0,new_yll(10,B231,C231,D231,$C$1,G231,1,F231,F231,SIMDrateratios,RateRatios!$B$3)*10))</f>
        <v>11250.262426668905</v>
      </c>
      <c r="X231" s="92">
        <f>IF('III Tool Overview'!$H$6="Western Isles Health Board",0,IF('III Tool Overview'!$H$6="Eilean Siar Local Authority",0,new_yll(10,B231,C231,D231,$C$1,G231+H231,1,F231,F231,SIMDrateratios,RateRatios!$B$3)*10))</f>
        <v>11249.971031365214</v>
      </c>
      <c r="Y231" s="92">
        <f t="shared" si="326"/>
        <v>0.29139530369138811</v>
      </c>
      <c r="Z231" s="92">
        <f>IF('III Tool Overview'!$H$6="Western Isles Health Board",0,IF('III Tool Overview'!$H$6="Eilean Siar Local Authority",0,new_yll(20,B231,C231,D231,$C$1,G231,1,F231,F231,SIMDrateratios,RateRatios!$B$3)*10))</f>
        <v>21817.991833001048</v>
      </c>
      <c r="AA231" s="92">
        <f>IF('III Tool Overview'!$H$6="Western Isles Health Board",0,IF('III Tool Overview'!$H$6="Eilean Siar Local Authority",0,new_yll(20,B231,C231,D231,$C$1,G231+H231,1,F231,F231,SIMDrateratios,RateRatios!$B$3)*10))</f>
        <v>21817.503480725973</v>
      </c>
      <c r="AB231" s="92">
        <f t="shared" si="327"/>
        <v>0.4883522750751581</v>
      </c>
      <c r="AC231" s="92">
        <f>IF('III Tool Overview'!$H$6="Western Isles Health Board",0,IF('III Tool Overview'!$H$6="Eilean Siar Local Authority",0,hosp_count(2,B231,C231,D231,$C$1,G231,1,F231,F231,SIMDRateRatios_hosp,SIMDrateratios,RateRatios!$B$3)*10))</f>
        <v>999.55591950082851</v>
      </c>
      <c r="AD231" s="92">
        <f>IF('III Tool Overview'!$H$6="Western Isles Health Board",0,IF('III Tool Overview'!$H$6="Eilean Siar Local Authority",0,hosp_count(2,B231,C231,D231,$C$1,G231+H231,1,F231,F231,SIMDRateRatios_hosp,SIMDrateratios,RateRatios!$B$3)*10))</f>
        <v>999.53398302213668</v>
      </c>
      <c r="AE231" s="92">
        <f t="shared" si="328"/>
        <v>2.1936478691827688E-2</v>
      </c>
      <c r="AF231" s="92">
        <f>IF('III Tool Overview'!$H$6="Western Isles Health Board",0,IF('III Tool Overview'!$H$6="Eilean Siar Local Authority",0,hosp_count(5,B231,C231,D231,$C$1,G231,1,F231,F231,SIMDRateRatios_hosp,SIMDrateratios,RateRatios!$B$3)*1000))</f>
        <v>406111.73790771869</v>
      </c>
      <c r="AG231" s="92">
        <f>IF('III Tool Overview'!$H$6="Western Isles Health Board",0,IF('III Tool Overview'!$H$6="Eilean Siar Local Authority",0,hosp_count(5,B231,C231,D231,$C$1,G231+H231,1,F231,F231,SIMDRateRatios_hosp,SIMDrateratios,RateRatios!$B$3)*1000))</f>
        <v>406103.10142879252</v>
      </c>
      <c r="AH231" s="92">
        <f t="shared" si="329"/>
        <v>8.6364789261715487</v>
      </c>
      <c r="AI231" s="92">
        <f>IF('III Tool Overview'!$H$6="Western Isles Health Board",0,IF('III Tool Overview'!$H$6="Eilean Siar Local Authority",0,hosp_count(10,B231,C231,D231,$C$1,G231,1,F231,F231,SIMDRateRatios_hosp,SIMDrateratios,RateRatios!$B$3)*10))</f>
        <v>9301.6869556985912</v>
      </c>
      <c r="AJ231" s="92">
        <f>IF('III Tool Overview'!$H$6="Western Isles Health Board",0,IF('III Tool Overview'!$H$6="Eilean Siar Local Authority",0,hosp_count(10,B231,C231,D231,$C$1,G231+H231,1,F231,F231,SIMDRateRatios_hosp,SIMDrateratios,RateRatios!$B$3)*10))</f>
        <v>9301.5019244193027</v>
      </c>
      <c r="AK231" s="92">
        <f t="shared" si="330"/>
        <v>0.18503127928852336</v>
      </c>
      <c r="AL231" s="92">
        <f>IF('III Tool Overview'!$H$6="Western Isles Health Board",0,IF('III Tool Overview'!$H$6="Eilean Siar Local Authority",0,hosp_count(20,B231,C231,D231,$C$1,G231,1,F231,F231,SIMDRateRatios_hosp,SIMDrateratios,RateRatios!$B$3)*10))</f>
        <v>19501.975866075485</v>
      </c>
      <c r="AM231" s="92">
        <f>IF('III Tool Overview'!$H$6="Western Isles Health Board",0,IF('III Tool Overview'!$H$6="Eilean Siar Local Authority",0,hosp_count(20,B231,C231,D231,$C$1,G231+H231,1,F231,F231,SIMDRateRatios_hosp,SIMDrateratios,RateRatios!$B$3)*10))</f>
        <v>19501.662496560341</v>
      </c>
      <c r="AN231" s="92">
        <f t="shared" si="331"/>
        <v>0.31336951514458633</v>
      </c>
    </row>
    <row r="232" spans="1:63" x14ac:dyDescent="0.2">
      <c r="A232" s="83" t="s">
        <v>126</v>
      </c>
      <c r="B232" s="71">
        <v>77.5</v>
      </c>
      <c r="C232" s="76" t="s">
        <v>3</v>
      </c>
      <c r="D232" s="76">
        <v>4</v>
      </c>
      <c r="E232" s="84">
        <v>1</v>
      </c>
      <c r="F232" s="80">
        <f>HLOOKUP('III Tool Overview'!$H$6,LookUpData_Pop!$B$1:$AV$269,LookUpData_Pop!BB226,FALSE)/50</f>
        <v>257.38</v>
      </c>
      <c r="G232" s="59">
        <f>'III Tool Overview'!$H$9/110</f>
        <v>0</v>
      </c>
      <c r="H232" s="72">
        <f t="shared" si="323"/>
        <v>257.38</v>
      </c>
      <c r="I232" s="92">
        <f>IF('III Tool Overview'!$H$6="Western Isles Health Board",0,IF('III Tool Overview'!$H$6="Eilean Siar Local Authority",0,new_ci(2,B232,C232,D232,$C$1,G232,1,F232,E232*F232,SIMDrateratios,RateRatios!$B$3)*10))</f>
        <v>63.163022649432278</v>
      </c>
      <c r="J232" s="92">
        <f>IF('III Tool Overview'!$H$6="Western Isles Health Board",0,IF('III Tool Overview'!$H$6="Eilean Siar Local Authority",0,new_ci(2,B232,C232,D232,$C$1,G232+H232,1,H232,H232,SIMDrateratios,RateRatios!$B$3)*10))</f>
        <v>63.161266257129547</v>
      </c>
      <c r="K232" s="92">
        <f>IF('III Tool Overview'!$H$6="Western Isles Health Board",0,IF('III Tool Overview'!$H$6="Eilean Siar Local Authority",0,new_ci(5,B232,C232,D232,$C$1,G232,1,F232,F232,SIMDrateratios,RateRatios!$B$3)*1000))</f>
        <v>26894.988004392762</v>
      </c>
      <c r="L232" s="72">
        <f>IF('III Tool Overview'!$H$6="Western Isles Health Board",0,IF('III Tool Overview'!$H$6="Eilean Siar Local Authority",0,new_ci(5,B232,C232,D232,$C$1,H232,1,F232,F232,SIMDrateratios,RateRatios!$B$3)*1000))</f>
        <v>26894.271777450682</v>
      </c>
      <c r="M232" s="92">
        <f>IF('III Tool Overview'!$H$6="Western Isles Health Board",0,IF('III Tool Overview'!$H$6="Eilean Siar Local Authority",0,new_ci(10,B232,C232,D232,$C$1,G232,1,F232,F232,SIMDrateratios,RateRatios!$B$3)*10))</f>
        <v>663.23906346007664</v>
      </c>
      <c r="N232" s="92">
        <f>IF('III Tool Overview'!$H$6="Western Isles Health Board",0,IF('III Tool Overview'!$H$6="Eilean Siar Local Authority",0,new_ci(10,B232,C232,D232,$C$1,G232+H232,1,F232,F232,SIMDrateratios,RateRatios!$B$3)*10))</f>
        <v>663.22303379608752</v>
      </c>
      <c r="O232" s="92">
        <f>IF('III Tool Overview'!$H$6="Western Isles Health Board",0,IF('III Tool Overview'!$H$6="Eilean Siar Local Authority",0,new_ci(20,B232,C232,D232,$C$1,G232,1,F232,F232,SIMDrateratios,RateRatios!$B$3)*10))</f>
        <v>1559.9303435734691</v>
      </c>
      <c r="P232" s="92">
        <f>IF('III Tool Overview'!$H$6="Western Isles Health Board",0,IF('III Tool Overview'!$H$6="Eilean Siar Local Authority",0,new_ci(20,B232,C232,D232,$C$1,G232+H232,1,F232,F232,SIMDrateratios,RateRatios!$B$3)*10))</f>
        <v>1559.9037493932506</v>
      </c>
      <c r="Q232" s="92">
        <f>IF('III Tool Overview'!$H$6="Western Isles Health Board",0,IF('III Tool Overview'!$H$6="Eilean Siar Local Authority",0,new_yll(2,B232,C232,D232,$C$1,G232,1,F232,F232,SIMDrateratios,RateRatios!$B$3)*10))</f>
        <v>1326.4234756380779</v>
      </c>
      <c r="R232" s="92">
        <f>IF('III Tool Overview'!$H$6="Western Isles Health Board",0,IF('III Tool Overview'!$H$6="Eilean Siar Local Authority",0,new_yll(2,B232,C232,D232,$C$1,G232+H232,1,F232,F232,SIMDrateratios,RateRatios!$B$3)*10))</f>
        <v>1326.3865913997206</v>
      </c>
      <c r="S232" s="92">
        <f t="shared" si="324"/>
        <v>3.6884238357288268E-2</v>
      </c>
      <c r="T232" s="92">
        <f>IF('III Tool Overview'!$H$6="Western Isles Health Board",0,IF('III Tool Overview'!$H$6="Eilean Siar Local Authority",0,new_yll(5,B232,C232,D232,$C$1,G232,1,F232,F232,SIMDrateratios,RateRatios!$B$3)*1000))</f>
        <v>523096.5145931759</v>
      </c>
      <c r="U232" s="92">
        <f>IF('III Tool Overview'!$H$6="Western Isles Health Board",0,IF('III Tool Overview'!$H$6="Eilean Siar Local Authority",0,new_yll(5,B232,C232,D232,$C$1,G232+H232,1,F232,F232,SIMDrateratios,RateRatios!$B$3)*1000))</f>
        <v>523082.55821475404</v>
      </c>
      <c r="V232" s="92">
        <f t="shared" si="325"/>
        <v>13.95637842186261</v>
      </c>
      <c r="W232" s="92">
        <f>IF('III Tool Overview'!$H$6="Western Isles Health Board",0,IF('III Tool Overview'!$H$6="Eilean Siar Local Authority",0,new_yll(10,B232,C232,D232,$C$1,G232,1,F232,F232,SIMDrateratios,RateRatios!$B$3)*10))</f>
        <v>11121.317014916367</v>
      </c>
      <c r="X232" s="92">
        <f>IF('III Tool Overview'!$H$6="Western Isles Health Board",0,IF('III Tool Overview'!$H$6="Eilean Siar Local Authority",0,new_yll(10,B232,C232,D232,$C$1,G232+H232,1,F232,F232,SIMDrateratios,RateRatios!$B$3)*10))</f>
        <v>11121.044149502806</v>
      </c>
      <c r="Y232" s="92">
        <f t="shared" si="326"/>
        <v>0.27286541356079397</v>
      </c>
      <c r="Z232" s="92">
        <f>IF('III Tool Overview'!$H$6="Western Isles Health Board",0,IF('III Tool Overview'!$H$6="Eilean Siar Local Authority",0,new_yll(20,B232,C232,D232,$C$1,G232,1,F232,F232,SIMDrateratios,RateRatios!$B$3)*10))</f>
        <v>17809.534764984415</v>
      </c>
      <c r="AA232" s="92">
        <f>IF('III Tool Overview'!$H$6="Western Isles Health Board",0,IF('III Tool Overview'!$H$6="Eilean Siar Local Authority",0,new_yll(20,B232,C232,D232,$C$1,G232+H232,1,F232,F232,SIMDrateratios,RateRatios!$B$3)*10))</f>
        <v>17809.170176384625</v>
      </c>
      <c r="AB232" s="92">
        <f t="shared" si="327"/>
        <v>0.36458859979029512</v>
      </c>
      <c r="AC232" s="92">
        <f>IF('III Tool Overview'!$H$6="Western Isles Health Board",0,IF('III Tool Overview'!$H$6="Eilean Siar Local Authority",0,hosp_count(2,B232,C232,D232,$C$1,G232,1,F232,F232,SIMDRateRatios_hosp,SIMDrateratios,RateRatios!$B$3)*10))</f>
        <v>1002.0345793246939</v>
      </c>
      <c r="AD232" s="92">
        <f>IF('III Tool Overview'!$H$6="Western Isles Health Board",0,IF('III Tool Overview'!$H$6="Eilean Siar Local Authority",0,hosp_count(2,B232,C232,D232,$C$1,G232+H232,1,F232,F232,SIMDRateRatios_hosp,SIMDrateratios,RateRatios!$B$3)*10))</f>
        <v>1002.0126459696797</v>
      </c>
      <c r="AE232" s="92">
        <f t="shared" si="328"/>
        <v>2.1933355014198241E-2</v>
      </c>
      <c r="AF232" s="92">
        <f>IF('III Tool Overview'!$H$6="Western Isles Health Board",0,IF('III Tool Overview'!$H$6="Eilean Siar Local Authority",0,hosp_count(5,B232,C232,D232,$C$1,G232,1,F232,F232,SIMDRateRatios_hosp,SIMDrateratios,RateRatios!$B$3)*1000))</f>
        <v>400967.11959375622</v>
      </c>
      <c r="AG232" s="92">
        <f>IF('III Tool Overview'!$H$6="Western Isles Health Board",0,IF('III Tool Overview'!$H$6="Eilean Siar Local Authority",0,hosp_count(5,B232,C232,D232,$C$1,G232+H232,1,F232,F232,SIMDRateRatios_hosp,SIMDrateratios,RateRatios!$B$3)*1000))</f>
        <v>400958.78357780847</v>
      </c>
      <c r="AH232" s="92">
        <f t="shared" si="329"/>
        <v>8.3360159477451816</v>
      </c>
      <c r="AI232" s="92">
        <f>IF('III Tool Overview'!$H$6="Western Isles Health Board",0,IF('III Tool Overview'!$H$6="Eilean Siar Local Authority",0,hosp_count(10,B232,C232,D232,$C$1,G232,1,F232,F232,SIMDRateRatios_hosp,SIMDrateratios,RateRatios!$B$3)*10))</f>
        <v>8908.3341840944304</v>
      </c>
      <c r="AJ232" s="92">
        <f>IF('III Tool Overview'!$H$6="Western Isles Health Board",0,IF('III Tool Overview'!$H$6="Eilean Siar Local Authority",0,hosp_count(10,B232,C232,D232,$C$1,G232+H232,1,F232,F232,SIMDRateRatios_hosp,SIMDrateratios,RateRatios!$B$3)*10))</f>
        <v>8908.1683697956851</v>
      </c>
      <c r="AK232" s="92">
        <f t="shared" si="330"/>
        <v>0.1658142987453175</v>
      </c>
      <c r="AL232" s="92">
        <f>IF('III Tool Overview'!$H$6="Western Isles Health Board",0,IF('III Tool Overview'!$H$6="Eilean Siar Local Authority",0,hosp_count(20,B232,C232,D232,$C$1,G232,1,F232,F232,SIMDRateRatios_hosp,SIMDrateratios,RateRatios!$B$3)*10))</f>
        <v>17210.814780690678</v>
      </c>
      <c r="AM232" s="92">
        <f>IF('III Tool Overview'!$H$6="Western Isles Health Board",0,IF('III Tool Overview'!$H$6="Eilean Siar Local Authority",0,hosp_count(20,B232,C232,D232,$C$1,G232+H232,1,F232,F232,SIMDRateRatios_hosp,SIMDrateratios,RateRatios!$B$3)*10))</f>
        <v>17210.591289382195</v>
      </c>
      <c r="AN232" s="92">
        <f t="shared" si="331"/>
        <v>0.22349130848306231</v>
      </c>
    </row>
    <row r="233" spans="1:63" x14ac:dyDescent="0.2">
      <c r="A233" s="83" t="s">
        <v>127</v>
      </c>
      <c r="B233" s="71">
        <v>82.5</v>
      </c>
      <c r="C233" s="76" t="s">
        <v>3</v>
      </c>
      <c r="D233" s="76">
        <v>4</v>
      </c>
      <c r="E233" s="84">
        <v>1</v>
      </c>
      <c r="F233" s="80">
        <f>HLOOKUP('III Tool Overview'!$H$6,LookUpData_Pop!$B$1:$AV$269,LookUpData_Pop!BB227,FALSE)/50</f>
        <v>196.3</v>
      </c>
      <c r="G233" s="59">
        <f>'III Tool Overview'!$H$9/110</f>
        <v>0</v>
      </c>
      <c r="H233" s="72">
        <f t="shared" si="323"/>
        <v>196.3</v>
      </c>
      <c r="I233" s="92">
        <f>IF('III Tool Overview'!$H$6="Western Isles Health Board",0,IF('III Tool Overview'!$H$6="Eilean Siar Local Authority",0,new_ci(2,B233,C233,D233,$C$1,G233,1,F233,E233*F233,SIMDrateratios,RateRatios!$B$3)*10))</f>
        <v>66.53484796672528</v>
      </c>
      <c r="J233" s="92">
        <f>IF('III Tool Overview'!$H$6="Western Isles Health Board",0,IF('III Tool Overview'!$H$6="Eilean Siar Local Authority",0,new_ci(2,B233,C233,D233,$C$1,G233+H233,1,H233,H233,SIMDrateratios,RateRatios!$B$3)*10))</f>
        <v>66.533006844289844</v>
      </c>
      <c r="K233" s="92">
        <f>IF('III Tool Overview'!$H$6="Western Isles Health Board",0,IF('III Tool Overview'!$H$6="Eilean Siar Local Authority",0,new_ci(5,B233,C233,D233,$C$1,G233,1,F233,F233,SIMDrateratios,RateRatios!$B$3)*1000))</f>
        <v>27877.246742650517</v>
      </c>
      <c r="L233" s="72">
        <f>IF('III Tool Overview'!$H$6="Western Isles Health Board",0,IF('III Tool Overview'!$H$6="Eilean Siar Local Authority",0,new_ci(5,B233,C233,D233,$C$1,H233,1,F233,F233,SIMDrateratios,RateRatios!$B$3)*1000))</f>
        <v>27876.520454214689</v>
      </c>
      <c r="M233" s="92">
        <f>IF('III Tool Overview'!$H$6="Western Isles Health Board",0,IF('III Tool Overview'!$H$6="Eilean Siar Local Authority",0,new_ci(10,B233,C233,D233,$C$1,G233,1,F233,F233,SIMDrateratios,RateRatios!$B$3)*10))</f>
        <v>664.86034311880439</v>
      </c>
      <c r="N233" s="92">
        <f>IF('III Tool Overview'!$H$6="Western Isles Health Board",0,IF('III Tool Overview'!$H$6="Eilean Siar Local Authority",0,new_ci(10,B233,C233,D233,$C$1,G233+H233,1,F233,F233,SIMDrateratios,RateRatios!$B$3)*10))</f>
        <v>664.84522889704226</v>
      </c>
      <c r="O233" s="92">
        <f>IF('III Tool Overview'!$H$6="Western Isles Health Board",0,IF('III Tool Overview'!$H$6="Eilean Siar Local Authority",0,new_ci(20,B233,C233,D233,$C$1,G233,1,F233,F233,SIMDrateratios,RateRatios!$B$3)*10))</f>
        <v>1424.1945186747271</v>
      </c>
      <c r="P233" s="92">
        <f>IF('III Tool Overview'!$H$6="Western Isles Health Board",0,IF('III Tool Overview'!$H$6="Eilean Siar Local Authority",0,new_ci(20,B233,C233,D233,$C$1,G233+H233,1,F233,F233,SIMDrateratios,RateRatios!$B$3)*10))</f>
        <v>1424.1749059090605</v>
      </c>
      <c r="Q233" s="92">
        <f>IF('III Tool Overview'!$H$6="Western Isles Health Board",0,IF('III Tool Overview'!$H$6="Eilean Siar Local Authority",0,new_yll(2,B233,C233,D233,$C$1,G233,1,F233,F233,SIMDrateratios,RateRatios!$B$3)*10))</f>
        <v>1131.09241543433</v>
      </c>
      <c r="R233" s="92">
        <f>IF('III Tool Overview'!$H$6="Western Isles Health Board",0,IF('III Tool Overview'!$H$6="Eilean Siar Local Authority",0,new_yll(2,B233,C233,D233,$C$1,G233+H233,1,F233,F233,SIMDrateratios,RateRatios!$B$3)*10))</f>
        <v>1131.0611163529275</v>
      </c>
      <c r="S233" s="92">
        <f t="shared" si="324"/>
        <v>3.1299081402494267E-2</v>
      </c>
      <c r="T233" s="92">
        <f>IF('III Tool Overview'!$H$6="Western Isles Health Board",0,IF('III Tool Overview'!$H$6="Eilean Siar Local Authority",0,new_yll(5,B233,C233,D233,$C$1,G233,1,F233,F233,SIMDrateratios,RateRatios!$B$3)*1000))</f>
        <v>431064.05691680958</v>
      </c>
      <c r="U233" s="92">
        <f>IF('III Tool Overview'!$H$6="Western Isles Health Board",0,IF('III Tool Overview'!$H$6="Eilean Siar Local Authority",0,new_yll(5,B233,C233,D233,$C$1,G233+H233,1,F233,F233,SIMDrateratios,RateRatios!$B$3)*1000))</f>
        <v>431052.78888747346</v>
      </c>
      <c r="V233" s="92">
        <f t="shared" si="325"/>
        <v>11.268029336119071</v>
      </c>
      <c r="W233" s="92">
        <f>IF('III Tool Overview'!$H$6="Western Isles Health Board",0,IF('III Tool Overview'!$H$6="Eilean Siar Local Authority",0,new_yll(10,B233,C233,D233,$C$1,G233,1,F233,F233,SIMDrateratios,RateRatios!$B$3)*10))</f>
        <v>8545.3129481012147</v>
      </c>
      <c r="X233" s="92">
        <f>IF('III Tool Overview'!$H$6="Western Isles Health Board",0,IF('III Tool Overview'!$H$6="Eilean Siar Local Authority",0,new_yll(10,B233,C233,D233,$C$1,G233+H233,1,F233,F233,SIMDrateratios,RateRatios!$B$3)*10))</f>
        <v>8545.1130258241465</v>
      </c>
      <c r="Y233" s="92">
        <f t="shared" si="326"/>
        <v>0.19992227706825361</v>
      </c>
      <c r="Z233" s="92">
        <f>IF('III Tool Overview'!$H$6="Western Isles Health Board",0,IF('III Tool Overview'!$H$6="Eilean Siar Local Authority",0,new_yll(20,B233,C233,D233,$C$1,G233,1,F233,F233,SIMDrateratios,RateRatios!$B$3)*10))</f>
        <v>11321.553100802977</v>
      </c>
      <c r="AA233" s="92">
        <f>IF('III Tool Overview'!$H$6="Western Isles Health Board",0,IF('III Tool Overview'!$H$6="Eilean Siar Local Authority",0,new_yll(20,B233,C233,D233,$C$1,G233+H233,1,F233,F233,SIMDrateratios,RateRatios!$B$3)*10))</f>
        <v>11321.321732423576</v>
      </c>
      <c r="AB233" s="92">
        <f t="shared" si="327"/>
        <v>0.23136837940182886</v>
      </c>
      <c r="AC233" s="92">
        <f>IF('III Tool Overview'!$H$6="Western Isles Health Board",0,IF('III Tool Overview'!$H$6="Eilean Siar Local Authority",0,hosp_count(2,B233,C233,D233,$C$1,G233,1,F233,F233,SIMDRateRatios_hosp,SIMDrateratios,RateRatios!$B$3)*10))</f>
        <v>843.41711212181826</v>
      </c>
      <c r="AD233" s="92">
        <f>IF('III Tool Overview'!$H$6="Western Isles Health Board",0,IF('III Tool Overview'!$H$6="Eilean Siar Local Authority",0,hosp_count(2,B233,C233,D233,$C$1,G233+H233,1,F233,F233,SIMDRateRatios_hosp,SIMDrateratios,RateRatios!$B$3)*10))</f>
        <v>843.39865167483356</v>
      </c>
      <c r="AE233" s="92">
        <f t="shared" si="328"/>
        <v>1.8460446984704504E-2</v>
      </c>
      <c r="AF233" s="92">
        <f>IF('III Tool Overview'!$H$6="Western Isles Health Board",0,IF('III Tool Overview'!$H$6="Eilean Siar Local Authority",0,hosp_count(5,B233,C233,D233,$C$1,G233,1,F233,F233,SIMDRateRatios_hosp,SIMDrateratios,RateRatios!$B$3)*1000))</f>
        <v>332447.66869875113</v>
      </c>
      <c r="AG233" s="92">
        <f>IF('III Tool Overview'!$H$6="Western Isles Health Board",0,IF('III Tool Overview'!$H$6="Eilean Siar Local Authority",0,hosp_count(5,B233,C233,D233,$C$1,G233+H233,1,F233,F233,SIMDRateRatios_hosp,SIMDrateratios,RateRatios!$B$3)*1000))</f>
        <v>332440.89476217318</v>
      </c>
      <c r="AH233" s="92">
        <f t="shared" si="329"/>
        <v>6.7739365779561922</v>
      </c>
      <c r="AI233" s="92">
        <f>IF('III Tool Overview'!$H$6="Western Isles Health Board",0,IF('III Tool Overview'!$H$6="Eilean Siar Local Authority",0,hosp_count(10,B233,C233,D233,$C$1,G233,1,F233,F233,SIMDRateRatios_hosp,SIMDrateratios,RateRatios!$B$3)*10))</f>
        <v>7171.0530030164573</v>
      </c>
      <c r="AJ233" s="92">
        <f>IF('III Tool Overview'!$H$6="Western Isles Health Board",0,IF('III Tool Overview'!$H$6="Eilean Siar Local Authority",0,hosp_count(10,B233,C233,D233,$C$1,G233+H233,1,F233,F233,SIMDRateRatios_hosp,SIMDrateratios,RateRatios!$B$3)*10))</f>
        <v>7170.927911958247</v>
      </c>
      <c r="AK233" s="92">
        <f t="shared" si="330"/>
        <v>0.12509105821027333</v>
      </c>
      <c r="AL233" s="92">
        <f>IF('III Tool Overview'!$H$6="Western Isles Health Board",0,IF('III Tool Overview'!$H$6="Eilean Siar Local Authority",0,hosp_count(20,B233,C233,D233,$C$1,G233,1,F233,F233,SIMDRateRatios_hosp,SIMDrateratios,RateRatios!$B$3)*10))</f>
        <v>12872.060826917859</v>
      </c>
      <c r="AM233" s="92">
        <f>IF('III Tool Overview'!$H$6="Western Isles Health Board",0,IF('III Tool Overview'!$H$6="Eilean Siar Local Authority",0,hosp_count(20,B233,C233,D233,$C$1,G233+H233,1,F233,F233,SIMDRateRatios_hosp,SIMDrateratios,RateRatios!$B$3)*10))</f>
        <v>12871.926635358521</v>
      </c>
      <c r="AN233" s="92">
        <f t="shared" si="331"/>
        <v>0.13419155933843285</v>
      </c>
    </row>
    <row r="234" spans="1:63" x14ac:dyDescent="0.2">
      <c r="A234" s="89" t="s">
        <v>128</v>
      </c>
      <c r="B234" s="71">
        <v>87.5</v>
      </c>
      <c r="C234" s="76" t="s">
        <v>3</v>
      </c>
      <c r="D234" s="76">
        <v>4</v>
      </c>
      <c r="E234" s="84">
        <v>1</v>
      </c>
      <c r="F234" s="80">
        <f>HLOOKUP('III Tool Overview'!$H$6,LookUpData_Pop!$B$1:$AV$269,LookUpData_Pop!BB228,FALSE)/50</f>
        <v>126.74</v>
      </c>
      <c r="G234" s="59">
        <f>'III Tool Overview'!$H$9/110</f>
        <v>0</v>
      </c>
      <c r="H234" s="72">
        <f t="shared" si="323"/>
        <v>126.74</v>
      </c>
      <c r="I234" s="92">
        <f>IF('III Tool Overview'!$H$6="Western Isles Health Board",0,IF('III Tool Overview'!$H$6="Eilean Siar Local Authority",0,new_ci(2,B234,C234,D234,$C$1,G234,1,F234,E234*F234,SIMDrateratios,RateRatios!$B$3)*10))</f>
        <v>69.471848759557417</v>
      </c>
      <c r="J234" s="92">
        <f>IF('III Tool Overview'!$H$6="Western Isles Health Board",0,IF('III Tool Overview'!$H$6="Eilean Siar Local Authority",0,new_ci(2,B234,C234,D234,$C$1,G234+H234,1,H234,H234,SIMDrateratios,RateRatios!$B$3)*10))</f>
        <v>69.469940633784347</v>
      </c>
      <c r="K234" s="92">
        <f>IF('III Tool Overview'!$H$6="Western Isles Health Board",0,IF('III Tool Overview'!$H$6="Eilean Siar Local Authority",0,new_ci(5,B234,C234,D234,$C$1,G234,1,F234,F234,SIMDrateratios,RateRatios!$B$3)*1000))</f>
        <v>28075.094908075942</v>
      </c>
      <c r="L234" s="72">
        <f>IF('III Tool Overview'!$H$6="Western Isles Health Board",0,IF('III Tool Overview'!$H$6="Eilean Siar Local Authority",0,new_ci(5,B234,C234,D234,$C$1,H234,1,F234,F234,SIMDrateratios,RateRatios!$B$3)*1000))</f>
        <v>28074.396820427773</v>
      </c>
      <c r="M234" s="92">
        <f>IF('III Tool Overview'!$H$6="Western Isles Health Board",0,IF('III Tool Overview'!$H$6="Eilean Siar Local Authority",0,new_ci(10,B234,C234,D234,$C$1,G234,1,F234,F234,SIMDrateratios,RateRatios!$B$3)*10))</f>
        <v>622.79699612845195</v>
      </c>
      <c r="N234" s="92">
        <f>IF('III Tool Overview'!$H$6="Western Isles Health Board",0,IF('III Tool Overview'!$H$6="Eilean Siar Local Authority",0,new_ci(10,B234,C234,D234,$C$1,G234+H234,1,F234,F234,SIMDrateratios,RateRatios!$B$3)*10))</f>
        <v>622.78468220088928</v>
      </c>
      <c r="O234" s="92">
        <f>IF('III Tool Overview'!$H$6="Western Isles Health Board",0,IF('III Tool Overview'!$H$6="Eilean Siar Local Authority",0,new_ci(20,B234,C234,D234,$C$1,G234,1,F234,F234,SIMDrateratios,RateRatios!$B$3)*10))</f>
        <v>1114.3083142117748</v>
      </c>
      <c r="P234" s="92">
        <f>IF('III Tool Overview'!$H$6="Western Isles Health Board",0,IF('III Tool Overview'!$H$6="Eilean Siar Local Authority",0,new_ci(20,B234,C234,D234,$C$1,G234+H234,1,F234,F234,SIMDrateratios,RateRatios!$B$3)*10))</f>
        <v>1114.2991709373532</v>
      </c>
      <c r="Q234" s="92">
        <f>IF('III Tool Overview'!$H$6="Western Isles Health Board",0,IF('III Tool Overview'!$H$6="Eilean Siar Local Authority",0,new_yll(2,B234,C234,D234,$C$1,G234,1,F234,F234,SIMDrateratios,RateRatios!$B$3)*10))</f>
        <v>764.19033635513165</v>
      </c>
      <c r="R234" s="92">
        <f>IF('III Tool Overview'!$H$6="Western Isles Health Board",0,IF('III Tool Overview'!$H$6="Eilean Siar Local Authority",0,new_yll(2,B234,C234,D234,$C$1,G234+H234,1,F234,F234,SIMDrateratios,RateRatios!$B$3)*10))</f>
        <v>764.16934697162776</v>
      </c>
      <c r="S234" s="92">
        <f t="shared" si="324"/>
        <v>2.0989383503888348E-2</v>
      </c>
      <c r="T234" s="92">
        <f>IF('III Tool Overview'!$H$6="Western Isles Health Board",0,IF('III Tool Overview'!$H$6="Eilean Siar Local Authority",0,new_yll(5,B234,C234,D234,$C$1,G234,1,F234,F234,SIMDrateratios,RateRatios!$B$3)*1000))</f>
        <v>266523.65444558894</v>
      </c>
      <c r="U234" s="92">
        <f>IF('III Tool Overview'!$H$6="Western Isles Health Board",0,IF('III Tool Overview'!$H$6="Eilean Siar Local Authority",0,new_yll(5,B234,C234,D234,$C$1,G234+H234,1,F234,F234,SIMDrateratios,RateRatios!$B$3)*1000))</f>
        <v>266516.96545640909</v>
      </c>
      <c r="V234" s="92">
        <f t="shared" si="325"/>
        <v>6.688989179849159</v>
      </c>
      <c r="W234" s="92">
        <f>IF('III Tool Overview'!$H$6="Western Isles Health Board",0,IF('III Tool Overview'!$H$6="Eilean Siar Local Authority",0,new_yll(10,B234,C234,D234,$C$1,G234,1,F234,F234,SIMDrateratios,RateRatios!$B$3)*10))</f>
        <v>4387.0610545778609</v>
      </c>
      <c r="X234" s="92">
        <f>IF('III Tool Overview'!$H$6="Western Isles Health Board",0,IF('III Tool Overview'!$H$6="Eilean Siar Local Authority",0,new_yll(10,B234,C234,D234,$C$1,G234+H234,1,F234,F234,SIMDrateratios,RateRatios!$B$3)*10))</f>
        <v>4386.9656858808767</v>
      </c>
      <c r="Y234" s="92">
        <f t="shared" si="326"/>
        <v>9.5368696984223789E-2</v>
      </c>
      <c r="Z234" s="92">
        <f>IF('III Tool Overview'!$H$6="Western Isles Health Board",0,IF('III Tool Overview'!$H$6="Eilean Siar Local Authority",0,new_yll(20,B234,C234,D234,$C$1,G234,1,F234,F234,SIMDrateratios,RateRatios!$B$3)*10))</f>
        <v>3449.1512292729026</v>
      </c>
      <c r="AA234" s="92">
        <f>IF('III Tool Overview'!$H$6="Western Isles Health Board",0,IF('III Tool Overview'!$H$6="Eilean Siar Local Authority",0,new_yll(20,B234,C234,D234,$C$1,G234+H234,1,F234,F234,SIMDrateratios,RateRatios!$B$3)*10))</f>
        <v>3449.0346466465667</v>
      </c>
      <c r="AB234" s="92">
        <f t="shared" si="327"/>
        <v>0.11658262633591221</v>
      </c>
      <c r="AC234" s="92">
        <f>IF('III Tool Overview'!$H$6="Western Isles Health Board",0,IF('III Tool Overview'!$H$6="Eilean Siar Local Authority",0,hosp_count(2,B234,C234,D234,$C$1,G234,1,F234,F234,SIMDRateRatios_hosp,SIMDrateratios,RateRatios!$B$3)*10))</f>
        <v>631.33098671601851</v>
      </c>
      <c r="AD234" s="92">
        <f>IF('III Tool Overview'!$H$6="Western Isles Health Board",0,IF('III Tool Overview'!$H$6="Eilean Siar Local Authority",0,hosp_count(2,B234,C234,D234,$C$1,G234+H234,1,F234,F234,SIMDRateRatios_hosp,SIMDrateratios,RateRatios!$B$3)*10))</f>
        <v>631.31711880148873</v>
      </c>
      <c r="AE234" s="92">
        <f t="shared" si="328"/>
        <v>1.3867914529782865E-2</v>
      </c>
      <c r="AF234" s="92">
        <f>IF('III Tool Overview'!$H$6="Western Isles Health Board",0,IF('III Tool Overview'!$H$6="Eilean Siar Local Authority",0,hosp_count(5,B234,C234,D234,$C$1,G234,1,F234,F234,SIMDRateRatios_hosp,SIMDrateratios,RateRatios!$B$3)*1000))</f>
        <v>240592.45749218014</v>
      </c>
      <c r="AG234" s="92">
        <f>IF('III Tool Overview'!$H$6="Western Isles Health Board",0,IF('III Tool Overview'!$H$6="Eilean Siar Local Authority",0,hosp_count(5,B234,C234,D234,$C$1,G234+H234,1,F234,F234,SIMDRateRatios_hosp,SIMDrateratios,RateRatios!$B$3)*1000))</f>
        <v>240587.75733504019</v>
      </c>
      <c r="AH234" s="92">
        <f t="shared" si="329"/>
        <v>4.7001571399450768</v>
      </c>
      <c r="AI234" s="92">
        <f>IF('III Tool Overview'!$H$6="Western Isles Health Board",0,IF('III Tool Overview'!$H$6="Eilean Siar Local Authority",0,hosp_count(10,B234,C234,D234,$C$1,G234,1,F234,F234,SIMDRateRatios_hosp,SIMDrateratios,RateRatios!$B$3)*10))</f>
        <v>4868.503940144733</v>
      </c>
      <c r="AJ234" s="92">
        <f>IF('III Tool Overview'!$H$6="Western Isles Health Board",0,IF('III Tool Overview'!$H$6="Eilean Siar Local Authority",0,hosp_count(10,B234,C234,D234,$C$1,G234+H234,1,F234,F234,SIMDRateRatios_hosp,SIMDrateratios,RateRatios!$B$3)*10))</f>
        <v>4868.4306772998907</v>
      </c>
      <c r="AK234" s="92">
        <f t="shared" si="330"/>
        <v>7.3262844842247432E-2</v>
      </c>
      <c r="AL234" s="92">
        <f>IF('III Tool Overview'!$H$6="Western Isles Health Board",0,IF('III Tool Overview'!$H$6="Eilean Siar Local Authority",0,hosp_count(20,B234,C234,D234,$C$1,G234,1,F234,F234,SIMDRateRatios_hosp,SIMDrateratios,RateRatios!$B$3)*10))</f>
        <v>7598.7505041595841</v>
      </c>
      <c r="AM234" s="92">
        <f>IF('III Tool Overview'!$H$6="Western Isles Health Board",0,IF('III Tool Overview'!$H$6="Eilean Siar Local Authority",0,hosp_count(20,B234,C234,D234,$C$1,G234+H234,1,F234,F234,SIMDRateRatios_hosp,SIMDrateratios,RateRatios!$B$3)*10))</f>
        <v>7598.7038697560993</v>
      </c>
      <c r="AN234" s="92">
        <f t="shared" si="331"/>
        <v>4.6634403484858922E-2</v>
      </c>
    </row>
    <row r="235" spans="1:63" x14ac:dyDescent="0.2">
      <c r="A235" s="91" t="s">
        <v>129</v>
      </c>
      <c r="B235" s="98">
        <v>95</v>
      </c>
      <c r="C235" s="76" t="s">
        <v>3</v>
      </c>
      <c r="D235" s="76">
        <v>4</v>
      </c>
      <c r="E235" s="84">
        <v>1</v>
      </c>
      <c r="F235" s="80">
        <f>HLOOKUP('III Tool Overview'!$H$6,LookUpData_Pop!$B$1:$AV$269,LookUpData_Pop!BB229,FALSE)/50</f>
        <v>74.599999999999994</v>
      </c>
      <c r="G235" s="59">
        <f>'III Tool Overview'!$H$9/110</f>
        <v>0</v>
      </c>
      <c r="H235" s="72">
        <f t="shared" si="323"/>
        <v>74.599999999999994</v>
      </c>
      <c r="I235" s="92">
        <f>IF('III Tool Overview'!$H$6="Western Isles Health Board",0,IF('III Tool Overview'!$H$6="Eilean Siar Local Authority",0,new_ci(2,B235,C235,D235,$C$1,G235,1,F235,E235*F235,SIMDrateratios,RateRatios!$B$3)*10))</f>
        <v>71.013644347874717</v>
      </c>
      <c r="J235" s="92">
        <f>IF('III Tool Overview'!$H$6="Western Isles Health Board",0,IF('III Tool Overview'!$H$6="Eilean Siar Local Authority",0,new_ci(2,B235,C235,D235,$C$1,G235+H235,1,H235,H235,SIMDrateratios,RateRatios!$B$3)*10))</f>
        <v>71.011730230249071</v>
      </c>
      <c r="K235" s="92">
        <f>IF('III Tool Overview'!$H$6="Western Isles Health Board",0,IF('III Tool Overview'!$H$6="Eilean Siar Local Authority",0,new_ci(5,B235,C235,D235,$C$1,G235,1,F235,F235,SIMDrateratios,RateRatios!$B$3)*1000))</f>
        <v>26762.861566146476</v>
      </c>
      <c r="L235" s="72">
        <f>IF('III Tool Overview'!$H$6="Western Isles Health Board",0,IF('III Tool Overview'!$H$6="Eilean Siar Local Authority",0,new_ci(5,B235,C235,D235,$C$1,H235,1,F235,F235,SIMDrateratios,RateRatios!$B$3)*1000))</f>
        <v>26762.258991623239</v>
      </c>
      <c r="M235" s="92">
        <f>IF('III Tool Overview'!$H$6="Western Isles Health Board",0,IF('III Tool Overview'!$H$6="Eilean Siar Local Authority",0,new_ci(10,B235,C235,D235,$C$1,G235,1,F235,F235,SIMDrateratios,RateRatios!$B$3)*10))</f>
        <v>521.23885611077037</v>
      </c>
      <c r="N235" s="92">
        <f>IF('III Tool Overview'!$H$6="Western Isles Health Board",0,IF('III Tool Overview'!$H$6="Eilean Siar Local Authority",0,new_ci(10,B235,C235,D235,$C$1,G235+H235,1,F235,F235,SIMDrateratios,RateRatios!$B$3)*10))</f>
        <v>521.23121201985737</v>
      </c>
      <c r="O235" s="92">
        <f>IF('III Tool Overview'!$H$6="Western Isles Health Board",0,IF('III Tool Overview'!$H$6="Eilean Siar Local Authority",0,new_ci(20,B235,C235,D235,$C$1,G235,1,F235,F235,SIMDrateratios,RateRatios!$B$3)*10))</f>
        <v>728.46695208008907</v>
      </c>
      <c r="P235" s="92">
        <f>IF('III Tool Overview'!$H$6="Western Isles Health Board",0,IF('III Tool Overview'!$H$6="Eilean Siar Local Authority",0,new_ci(20,B235,C235,D235,$C$1,G235+H235,1,F235,F235,SIMDrateratios,RateRatios!$B$3)*10))</f>
        <v>728.46508778469513</v>
      </c>
      <c r="Q235" s="92">
        <f>IF('III Tool Overview'!$H$6="Western Isles Health Board",0,IF('III Tool Overview'!$H$6="Eilean Siar Local Authority",0,new_yll(2,B235,C235,D235,$C$1,G235,1,F235,F235,SIMDrateratios,RateRatios!$B$3)*10))</f>
        <v>284.05457739149887</v>
      </c>
      <c r="R235" s="92">
        <f>IF('III Tool Overview'!$H$6="Western Isles Health Board",0,IF('III Tool Overview'!$H$6="Eilean Siar Local Authority",0,new_yll(2,B235,C235,D235,$C$1,G235+H235,1,F235,F235,SIMDrateratios,RateRatios!$B$3)*10))</f>
        <v>284.04692092099629</v>
      </c>
      <c r="S235" s="92">
        <f t="shared" si="324"/>
        <v>7.6564705025816693E-3</v>
      </c>
      <c r="T235" s="92">
        <f>IF('III Tool Overview'!$H$6="Western Isles Health Board",0,IF('III Tool Overview'!$H$6="Eilean Siar Local Authority",0,new_yll(5,B235,C235,D235,$C$1,G235,1,F235,F235,SIMDrateratios,RateRatios!$B$3)*1000))</f>
        <v>68339.713578997515</v>
      </c>
      <c r="U235" s="92">
        <f>IF('III Tool Overview'!$H$6="Western Isles Health Board",0,IF('III Tool Overview'!$H$6="Eilean Siar Local Authority",0,new_yll(5,B235,C235,D235,$C$1,G235+H235,1,F235,F235,SIMDrateratios,RateRatios!$B$3)*1000))</f>
        <v>68338.070374452742</v>
      </c>
      <c r="V235" s="92">
        <f t="shared" si="325"/>
        <v>1.6432045447727432</v>
      </c>
      <c r="W235" s="92">
        <f>IF('III Tool Overview'!$H$6="Western Isles Health Board",0,IF('III Tool Overview'!$H$6="Eilean Siar Local Authority",0,new_yll(10,B235,C235,D235,$C$1,G235,1,F235,F235,SIMDrateratios,RateRatios!$B$3)*10))</f>
        <v>217.73200712212378</v>
      </c>
      <c r="X235" s="92">
        <f>IF('III Tool Overview'!$H$6="Western Isles Health Board",0,IF('III Tool Overview'!$H$6="Eilean Siar Local Authority",0,new_yll(10,B235,C235,D235,$C$1,G235+H235,1,F235,F235,SIMDrateratios,RateRatios!$B$3)*10))</f>
        <v>217.71642421906216</v>
      </c>
      <c r="Y235" s="92">
        <f t="shared" si="326"/>
        <v>1.5582903061613251E-2</v>
      </c>
      <c r="Z235" s="92">
        <f>IF('III Tool Overview'!$H$6="Western Isles Health Board",0,IF('III Tool Overview'!$H$6="Eilean Siar Local Authority",0,new_yll(20,B235,C235,D235,$C$1,G235,1,F235,F235,SIMDrateratios,RateRatios!$B$3)*10))</f>
        <v>-1466.1227480491391</v>
      </c>
      <c r="AA235" s="92">
        <f>IF('III Tool Overview'!$H$6="Western Isles Health Board",0,IF('III Tool Overview'!$H$6="Eilean Siar Local Authority",0,new_yll(20,B235,C235,D235,$C$1,G235+H235,1,F235,F235,SIMDrateratios,RateRatios!$B$3)*10))</f>
        <v>-1466.1948805389247</v>
      </c>
      <c r="AB235" s="92">
        <f t="shared" si="327"/>
        <v>7.2132489785644793E-2</v>
      </c>
      <c r="AC235" s="92">
        <f>IF('III Tool Overview'!$H$6="Western Isles Health Board",0,IF('III Tool Overview'!$H$6="Eilean Siar Local Authority",0,hosp_count(2,B235,C235,D235,$C$1,G235,1,F235,F235,SIMDRateRatios_hosp,SIMDrateratios,RateRatios!$B$3)*10))</f>
        <v>441.5776396974689</v>
      </c>
      <c r="AD235" s="92">
        <f>IF('III Tool Overview'!$H$6="Western Isles Health Board",0,IF('III Tool Overview'!$H$6="Eilean Siar Local Authority",0,hosp_count(2,B235,C235,D235,$C$1,G235+H235,1,F235,F235,SIMDRateRatios_hosp,SIMDrateratios,RateRatios!$B$3)*10))</f>
        <v>441.56790788924275</v>
      </c>
      <c r="AE235" s="92">
        <f t="shared" si="328"/>
        <v>9.7318082261494965E-3</v>
      </c>
      <c r="AF235" s="92">
        <f>IF('III Tool Overview'!$H$6="Western Isles Health Board",0,IF('III Tool Overview'!$H$6="Eilean Siar Local Authority",0,hosp_count(5,B235,C235,D235,$C$1,G235,1,F235,F235,SIMDRateRatios_hosp,SIMDrateratios,RateRatios!$B$3)*1000))</f>
        <v>157649.06682726101</v>
      </c>
      <c r="AG235" s="92">
        <f>IF('III Tool Overview'!$H$6="Western Isles Health Board",0,IF('III Tool Overview'!$H$6="Eilean Siar Local Authority",0,hosp_count(5,B235,C235,D235,$C$1,G235+H235,1,F235,F235,SIMDRateRatios_hosp,SIMDrateratios,RateRatios!$B$3)*1000))</f>
        <v>157646.24675257265</v>
      </c>
      <c r="AH235" s="92">
        <f t="shared" si="329"/>
        <v>2.8200746883521788</v>
      </c>
      <c r="AI235" s="92">
        <f>IF('III Tool Overview'!$H$6="Western Isles Health Board",0,IF('III Tool Overview'!$H$6="Eilean Siar Local Authority",0,hosp_count(10,B235,C235,D235,$C$1,G235,1,F235,F235,SIMDRateRatios_hosp,SIMDrateratios,RateRatios!$B$3)*10))</f>
        <v>2845.0940250614685</v>
      </c>
      <c r="AJ235" s="92">
        <f>IF('III Tool Overview'!$H$6="Western Isles Health Board",0,IF('III Tool Overview'!$H$6="Eilean Siar Local Authority",0,hosp_count(10,B235,C235,D235,$C$1,G235+H235,1,F235,F235,SIMDRateRatios_hosp,SIMDrateratios,RateRatios!$B$3)*10))</f>
        <v>2845.0627401543434</v>
      </c>
      <c r="AK235" s="92">
        <f t="shared" si="330"/>
        <v>3.1284907125154859E-2</v>
      </c>
      <c r="AL235" s="92">
        <f>IF('III Tool Overview'!$H$6="Western Isles Health Board",0,IF('III Tool Overview'!$H$6="Eilean Siar Local Authority",0,hosp_count(20,B235,C235,D235,$C$1,G235,1,F235,F235,SIMDRateRatios_hosp,SIMDrateratios,RateRatios!$B$3)*10))</f>
        <v>3677.1916628966956</v>
      </c>
      <c r="AM235" s="92">
        <f>IF('III Tool Overview'!$H$6="Western Isles Health Board",0,IF('III Tool Overview'!$H$6="Eilean Siar Local Authority",0,hosp_count(20,B235,C235,D235,$C$1,G235+H235,1,F235,F235,SIMDRateRatios_hosp,SIMDrateratios,RateRatios!$B$3)*10))</f>
        <v>3677.1849930392964</v>
      </c>
      <c r="AN235" s="92">
        <f t="shared" si="331"/>
        <v>6.6698573991743615E-3</v>
      </c>
    </row>
    <row r="236" spans="1:63" ht="13.5" thickBot="1" x14ac:dyDescent="0.25">
      <c r="A236" s="93" t="s">
        <v>131</v>
      </c>
      <c r="B236" s="90"/>
      <c r="C236" s="94"/>
      <c r="D236" s="94"/>
      <c r="E236" s="95"/>
      <c r="F236" s="96">
        <f>SUM(F216:F235)</f>
        <v>7807.920000000001</v>
      </c>
      <c r="G236" s="96">
        <f t="shared" ref="G236" si="332">SUM(G216:G235)</f>
        <v>0</v>
      </c>
      <c r="H236" s="96">
        <f t="shared" ref="H236" si="333">SUM(H216:H235)</f>
        <v>7807.920000000001</v>
      </c>
      <c r="I236" s="96">
        <f t="shared" ref="I236" si="334">SUM(I216:I235)</f>
        <v>456.48350959108097</v>
      </c>
      <c r="J236" s="96">
        <f t="shared" ref="J236" si="335">SUM(J216:J235)</f>
        <v>456.47085614967</v>
      </c>
      <c r="K236" s="96">
        <f t="shared" ref="K236" si="336">SUM(K216:K235)</f>
        <v>191239.90960862016</v>
      </c>
      <c r="L236" s="96">
        <f t="shared" ref="L236" si="337">SUM(L216:L235)</f>
        <v>191234.90439916524</v>
      </c>
      <c r="M236" s="96">
        <f t="shared" ref="M236" si="338">SUM(M216:M235)</f>
        <v>4612.2259023540028</v>
      </c>
      <c r="N236" s="96">
        <f t="shared" ref="N236" si="339">SUM(N216:N235)</f>
        <v>4612.1172209873075</v>
      </c>
      <c r="O236" s="96">
        <f t="shared" ref="O236" si="340">SUM(O216:O235)</f>
        <v>10918.692210909678</v>
      </c>
      <c r="P236" s="96">
        <f t="shared" ref="P236" si="341">SUM(P216:P235)</f>
        <v>10918.485842093411</v>
      </c>
      <c r="Q236" s="96">
        <f t="shared" ref="Q236" si="342">SUM(Q216:Q235)</f>
        <v>10770.125353825288</v>
      </c>
      <c r="R236" s="96">
        <f t="shared" ref="R236" si="343">SUM(R216:R235)</f>
        <v>10769.824314194637</v>
      </c>
      <c r="S236" s="96">
        <f t="shared" ref="S236" si="344">SUM(S216:S235)</f>
        <v>0.30103963065252293</v>
      </c>
      <c r="T236" s="96">
        <f t="shared" ref="T236" si="345">SUM(T216:T235)</f>
        <v>4351330.3896052791</v>
      </c>
      <c r="U236" s="96">
        <f t="shared" ref="U236" si="346">SUM(U216:U235)</f>
        <v>4351211.6707301112</v>
      </c>
      <c r="V236" s="96">
        <f t="shared" ref="V236" si="347">SUM(V216:V235)</f>
        <v>118.71887516798597</v>
      </c>
      <c r="W236" s="96">
        <f t="shared" ref="W236" si="348">SUM(W216:W235)</f>
        <v>98991.653528809766</v>
      </c>
      <c r="X236" s="96">
        <f t="shared" ref="X236" si="349">SUM(X216:X235)</f>
        <v>98989.035773013718</v>
      </c>
      <c r="Y236" s="96">
        <f t="shared" ref="Y236" si="350">SUM(Y216:Y235)</f>
        <v>2.6177557960508437</v>
      </c>
      <c r="Z236" s="96">
        <f t="shared" ref="Z236" si="351">SUM(Z216:Z235)</f>
        <v>210280.09784481092</v>
      </c>
      <c r="AA236" s="96">
        <f t="shared" ref="AA236" si="352">SUM(AA216:AA235)</f>
        <v>210274.6927228267</v>
      </c>
      <c r="AB236" s="96">
        <f t="shared" ref="AB236" si="353">SUM(AB216:AB235)</f>
        <v>5.4051219842043849</v>
      </c>
      <c r="AC236" s="96">
        <f t="shared" ref="AC236" si="354">SUM(AC216:AC235)</f>
        <v>14389.698945736835</v>
      </c>
      <c r="AD236" s="96">
        <f t="shared" ref="AD236" si="355">SUM(AD216:AD235)</f>
        <v>14389.383444689325</v>
      </c>
      <c r="AE236" s="96">
        <f t="shared" ref="AE236" si="356">SUM(AE216:AE235)</f>
        <v>0.31550104751189423</v>
      </c>
      <c r="AF236" s="96">
        <f t="shared" ref="AF236" si="357">SUM(AF216:AF235)</f>
        <v>5874617.5672857938</v>
      </c>
      <c r="AG236" s="96">
        <f t="shared" ref="AG236" si="358">SUM(AG216:AG235)</f>
        <v>5874491.8455630895</v>
      </c>
      <c r="AH236" s="96">
        <f t="shared" ref="AH236" si="359">SUM(AH216:AH235)</f>
        <v>125.72172270329975</v>
      </c>
      <c r="AI236" s="96">
        <f t="shared" ref="AI236" si="360">SUM(AI216:AI235)</f>
        <v>136407.71221638896</v>
      </c>
      <c r="AJ236" s="96">
        <f t="shared" ref="AJ236" si="361">SUM(AJ216:AJ235)</f>
        <v>136404.91153805735</v>
      </c>
      <c r="AK236" s="96">
        <f t="shared" ref="AK236" si="362">SUM(AK216:AK235)</f>
        <v>2.8006783316002952</v>
      </c>
      <c r="AL236" s="96">
        <f t="shared" ref="AL236" si="363">SUM(AL216:AL235)</f>
        <v>303936.36960962968</v>
      </c>
      <c r="AM236" s="96">
        <f t="shared" ref="AM236" si="364">SUM(AM216:AM235)</f>
        <v>303930.62130276021</v>
      </c>
      <c r="AN236" s="96">
        <f t="shared" ref="AN236" si="365">SUM(AN216:AN235)</f>
        <v>5.7483068695059956</v>
      </c>
      <c r="AO236" s="233"/>
      <c r="AP236" s="233"/>
      <c r="AQ236" s="233"/>
      <c r="AR236" s="233"/>
      <c r="AS236" s="224"/>
      <c r="AT236" s="224"/>
      <c r="AU236" s="224"/>
      <c r="AV236" s="224"/>
    </row>
    <row r="237" spans="1:63" s="69" customFormat="1" ht="13.5" thickBot="1" x14ac:dyDescent="0.25">
      <c r="A237" s="81" t="s">
        <v>135</v>
      </c>
      <c r="B237" s="82"/>
      <c r="C237" s="82"/>
      <c r="D237" s="82"/>
      <c r="E237" s="82"/>
      <c r="F237" s="82"/>
      <c r="G237" s="82"/>
      <c r="H237" s="82"/>
      <c r="I237" s="20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207"/>
      <c r="AP237" s="207"/>
      <c r="AQ237" s="207"/>
      <c r="AR237" s="207"/>
      <c r="AS237" s="207"/>
      <c r="AT237" s="207"/>
      <c r="AU237" s="207"/>
      <c r="AV237" s="207"/>
      <c r="AW237" s="207"/>
      <c r="AX237" s="207"/>
      <c r="AY237" s="207"/>
      <c r="AZ237" s="207"/>
      <c r="BA237" s="207"/>
      <c r="BB237" s="207"/>
      <c r="BC237" s="207"/>
      <c r="BD237" s="207"/>
      <c r="BE237" s="207"/>
      <c r="BF237" s="207"/>
      <c r="BG237" s="207"/>
      <c r="BH237" s="207"/>
      <c r="BI237" s="207"/>
      <c r="BJ237" s="207"/>
      <c r="BK237" s="207"/>
    </row>
    <row r="238" spans="1:63" x14ac:dyDescent="0.2">
      <c r="A238" s="83" t="s">
        <v>89</v>
      </c>
      <c r="B238" s="71">
        <v>0.5</v>
      </c>
      <c r="C238" s="71" t="s">
        <v>1</v>
      </c>
      <c r="D238" s="76">
        <v>5</v>
      </c>
      <c r="E238" s="84">
        <v>1</v>
      </c>
      <c r="F238" s="80">
        <f>HLOOKUP('III Tool Overview'!$H$6,LookUpData_Pop!$B$1:$AV$269,LookUpData_Pop!BB231,FALSE)/50</f>
        <v>95.4</v>
      </c>
      <c r="G238" s="71">
        <v>0</v>
      </c>
      <c r="H238" s="72">
        <f>F238</f>
        <v>95.4</v>
      </c>
      <c r="I238" s="92">
        <f>IF('III Tool Overview'!$H$6="Western Isles Health Board",0,IF('III Tool Overview'!$H$6="Eilean Siar Local Authority",0,new_ci(2,B238,C238,D238,$C$1,G238,1,F238,E238*F238,SIMDrateratios,RateRatios!$B$3)*10))</f>
        <v>8.374849740185919E-2</v>
      </c>
      <c r="J238" s="92">
        <f>IF('III Tool Overview'!$H$6="Western Isles Health Board",0,IF('III Tool Overview'!$H$6="Eilean Siar Local Authority",0,new_ci(2,B238,C238,D238,$C$1,G238+H238,1,H238,H238,SIMDrateratios,RateRatios!$B$3)*10))</f>
        <v>8.3747560538322441E-2</v>
      </c>
      <c r="K238" s="92">
        <f>IF('III Tool Overview'!$H$6="Western Isles Health Board",0,IF('III Tool Overview'!$H$6="Eilean Siar Local Authority",0,new_ci(5,B238,C238,D238,$C$1,G238,1,F238,F238,SIMDrateratios,RateRatios!$B$3)*1000))</f>
        <v>36.639531896639156</v>
      </c>
      <c r="L238" s="72">
        <f>IF('III Tool Overview'!$H$6="Western Isles Health Board",0,IF('III Tool Overview'!$H$6="Eilean Siar Local Authority",0,new_ci(5,B238,C238,D238,$C$1,H238,1,F238,F238,SIMDrateratios,RateRatios!$B$3)*1000))</f>
        <v>36.639122084448857</v>
      </c>
      <c r="M238" s="92">
        <f>IF('III Tool Overview'!$H$6="Western Isles Health Board",0,IF('III Tool Overview'!$H$6="Eilean Siar Local Authority",0,new_ci(10,B238,C238,D238,$C$1,G238,1,F238,F238,SIMDrateratios,RateRatios!$B$3)*10))</f>
        <v>0.96253846810216825</v>
      </c>
      <c r="N238" s="92">
        <f>IF('III Tool Overview'!$H$6="Western Isles Health Board",0,IF('III Tool Overview'!$H$6="Eilean Siar Local Authority",0,new_ci(10,B238,C238,D238,$C$1,G238+H238,1,F238,F238,SIMDrateratios,RateRatios!$B$3)*10))</f>
        <v>0.96252770550105238</v>
      </c>
      <c r="O238" s="92">
        <f>IF('III Tool Overview'!$H$6="Western Isles Health Board",0,IF('III Tool Overview'!$H$6="Eilean Siar Local Authority",0,new_ci(20,B238,C238,D238,$C$1,G238,1,F238,F238,SIMDrateratios,RateRatios!$B$3)*10))</f>
        <v>2.8275954035924404</v>
      </c>
      <c r="P238" s="92">
        <f>IF('III Tool Overview'!$H$6="Western Isles Health Board",0,IF('III Tool Overview'!$H$6="Eilean Siar Local Authority",0,new_ci(20,B238,C238,D238,$C$1,G238+H238,1,F238,F238,SIMDrateratios,RateRatios!$B$3)*10))</f>
        <v>2.8275638178625866</v>
      </c>
      <c r="Q238" s="92">
        <f>IF('III Tool Overview'!$H$6="Western Isles Health Board",0,IF('III Tool Overview'!$H$6="Eilean Siar Local Authority",0,new_yll(2,B238,C238,D238,$C$1,G238,1,F238,F238,SIMDrateratios,RateRatios!$B$3)*10))</f>
        <v>8.2911012427840607</v>
      </c>
      <c r="R238" s="92">
        <f>IF('III Tool Overview'!$H$6="Western Isles Health Board",0,IF('III Tool Overview'!$H$6="Eilean Siar Local Authority",0,new_yll(2,B238,C238,D238,$C$1,G238+H238,1,F238,F238,SIMDrateratios,RateRatios!$B$3)*10))</f>
        <v>8.2910084932939228</v>
      </c>
      <c r="S238" s="92">
        <f>Q238-R238</f>
        <v>9.2749490137933321E-5</v>
      </c>
      <c r="T238" s="92">
        <f>IF('III Tool Overview'!$H$6="Western Isles Health Board",0,IF('III Tool Overview'!$H$6="Eilean Siar Local Authority",0,new_yll(5,B238,C238,D238,$C$1,G238,1,F238,F238,SIMDrateratios,RateRatios!$B$3)*1000))</f>
        <v>3569.6861252902531</v>
      </c>
      <c r="U238" s="92">
        <f>IF('III Tool Overview'!$H$6="Western Isles Health Board",0,IF('III Tool Overview'!$H$6="Eilean Siar Local Authority",0,new_yll(5,B238,C238,D238,$C$1,G238+H238,1,F238,F238,SIMDrateratios,RateRatios!$B$3)*1000))</f>
        <v>3569.6461983967456</v>
      </c>
      <c r="V238" s="92">
        <f>T238-U238</f>
        <v>3.9926893507526984E-2</v>
      </c>
      <c r="W238" s="92">
        <f>IF('III Tool Overview'!$H$6="Western Isles Health Board",0,IF('III Tool Overview'!$H$6="Eilean Siar Local Authority",0,new_yll(10,B238,C238,D238,$C$1,G238,1,F238,F238,SIMDrateratios,RateRatios!$B$3)*10))</f>
        <v>91.068782414322328</v>
      </c>
      <c r="X238" s="92">
        <f>IF('III Tool Overview'!$H$6="Western Isles Health Board",0,IF('III Tool Overview'!$H$6="Eilean Siar Local Authority",0,new_yll(10,B238,C238,D238,$C$1,G238+H238,1,F238,F238,SIMDrateratios,RateRatios!$B$3)*10))</f>
        <v>91.06776412291029</v>
      </c>
      <c r="Y238" s="92">
        <f>W238-X238</f>
        <v>1.0182914120377973E-3</v>
      </c>
      <c r="Z238" s="92">
        <f>IF('III Tool Overview'!$H$6="Western Isles Health Board",0,IF('III Tool Overview'!$H$6="Eilean Siar Local Authority",0,new_yll(20,B238,C238,D238,$C$1,G238,1,F238,F238,SIMDrateratios,RateRatios!$B$3)*10))</f>
        <v>249.64048653648501</v>
      </c>
      <c r="AA238" s="92">
        <f>IF('III Tool Overview'!$H$6="Western Isles Health Board",0,IF('III Tool Overview'!$H$6="Eilean Siar Local Authority",0,new_yll(20,B238,C238,D238,$C$1,G238+H238,1,F238,F238,SIMDrateratios,RateRatios!$B$3)*10))</f>
        <v>249.63769777838931</v>
      </c>
      <c r="AB238" s="92">
        <f>Z238-AA238</f>
        <v>2.7887580957042246E-3</v>
      </c>
      <c r="AC238" s="92">
        <f>IF('III Tool Overview'!$H$6="Western Isles Health Board",0,IF('III Tool Overview'!$H$6="Eilean Siar Local Authority",0,hosp_count(2,B238,C238,D238,$C$1,G238,1,F238,F238,SIMDRateRatios_hosp,SIMDrateratios,RateRatios!$B$3)*10))</f>
        <v>27.686766586724509</v>
      </c>
      <c r="AD238" s="92">
        <f>IF('III Tool Overview'!$H$6="Western Isles Health Board",0,IF('III Tool Overview'!$H$6="Eilean Siar Local Authority",0,hosp_count(2,B238,C238,D238,$C$1,G238+H238,1,F238,F238,SIMDRateRatios_hosp,SIMDrateratios,RateRatios!$B$3)*10))</f>
        <v>27.686525791943737</v>
      </c>
      <c r="AE238" s="92">
        <f>AC238-AD238</f>
        <v>2.4079478077254635E-4</v>
      </c>
      <c r="AF238" s="92">
        <f>IF('III Tool Overview'!$H$6="Western Isles Health Board",0,IF('III Tool Overview'!$H$6="Eilean Siar Local Authority",0,hosp_count(5,B238,C238,D238,$C$1,G238,1,F238,F238,SIMDRateRatios_hosp,SIMDrateratios,RateRatios!$B$3)*1000))</f>
        <v>11706.632408102878</v>
      </c>
      <c r="AG238" s="92">
        <f>IF('III Tool Overview'!$H$6="Western Isles Health Board",0,IF('III Tool Overview'!$H$6="Eilean Siar Local Authority",0,hosp_count(5,B238,C238,D238,$C$1,G238+H238,1,F238,F238,SIMDRateRatios_hosp,SIMDrateratios,RateRatios!$B$3)*1000))</f>
        <v>11706.530612767932</v>
      </c>
      <c r="AH238" s="92">
        <f>AF238-AG238</f>
        <v>0.10179533494556381</v>
      </c>
      <c r="AI238" s="92">
        <f>IF('III Tool Overview'!$H$6="Western Isles Health Board",0,IF('III Tool Overview'!$H$6="Eilean Siar Local Authority",0,hosp_count(10,B238,C238,D238,$C$1,G238,1,F238,F238,SIMDRateRatios_hosp,SIMDrateratios,RateRatios!$B$3)*10))</f>
        <v>289.54857280512391</v>
      </c>
      <c r="AJ238" s="92">
        <f>IF('III Tool Overview'!$H$6="Western Isles Health Board",0,IF('III Tool Overview'!$H$6="Eilean Siar Local Authority",0,hosp_count(10,B238,C238,D238,$C$1,G238+H238,1,F238,F238,SIMDRateRatios_hosp,SIMDrateratios,RateRatios!$B$3)*10))</f>
        <v>289.54605596789173</v>
      </c>
      <c r="AK238" s="92">
        <f>AI238-AJ238</f>
        <v>2.5168372321786592E-3</v>
      </c>
      <c r="AL238" s="92">
        <f>IF('III Tool Overview'!$H$6="Western Isles Health Board",0,IF('III Tool Overview'!$H$6="Eilean Siar Local Authority",0,hosp_count(20,B238,C238,D238,$C$1,G238,1,F238,F238,SIMDRateRatios_hosp,SIMDrateratios,RateRatios!$B$3)*10))</f>
        <v>744.58438624733105</v>
      </c>
      <c r="AM238" s="92">
        <f>IF('III Tool Overview'!$H$6="Western Isles Health Board",0,IF('III Tool Overview'!$H$6="Eilean Siar Local Authority",0,hosp_count(20,B238,C238,D238,$C$1,G238+H238,1,F238,F238,SIMDRateRatios_hosp,SIMDrateratios,RateRatios!$B$3)*10))</f>
        <v>744.57792135189504</v>
      </c>
      <c r="AN238" s="92">
        <f>AL238-AM238</f>
        <v>6.4648954360109201E-3</v>
      </c>
    </row>
    <row r="239" spans="1:63" x14ac:dyDescent="0.2">
      <c r="A239" s="83" t="s">
        <v>91</v>
      </c>
      <c r="B239" s="71">
        <v>2.5</v>
      </c>
      <c r="C239" s="71" t="s">
        <v>1</v>
      </c>
      <c r="D239" s="76">
        <v>5</v>
      </c>
      <c r="E239" s="84">
        <v>1</v>
      </c>
      <c r="F239" s="80">
        <f>HLOOKUP('III Tool Overview'!$H$6,LookUpData_Pop!$B$1:$AV$269,LookUpData_Pop!BB232,FALSE)/50</f>
        <v>416.42</v>
      </c>
      <c r="G239" s="71">
        <v>0</v>
      </c>
      <c r="H239" s="72">
        <f t="shared" ref="H239:H257" si="366">F239</f>
        <v>416.42</v>
      </c>
      <c r="I239" s="92">
        <f>IF('III Tool Overview'!$H$6="Western Isles Health Board",0,IF('III Tool Overview'!$H$6="Eilean Siar Local Authority",0,new_ci(2,B239,C239,D239,$C$1,G239,1,F239,E239*F239,SIMDrateratios,RateRatios!$B$3)*10))</f>
        <v>0.42251645439935925</v>
      </c>
      <c r="J239" s="92">
        <f>IF('III Tool Overview'!$H$6="Western Isles Health Board",0,IF('III Tool Overview'!$H$6="Eilean Siar Local Authority",0,new_ci(2,B239,C239,D239,$C$1,G239+H239,1,H239,H239,SIMDrateratios,RateRatios!$B$3)*10))</f>
        <v>0.42251171278226918</v>
      </c>
      <c r="K239" s="92">
        <f>IF('III Tool Overview'!$H$6="Western Isles Health Board",0,IF('III Tool Overview'!$H$6="Eilean Siar Local Authority",0,new_ci(5,B239,C239,D239,$C$1,G239,1,F239,F239,SIMDrateratios,RateRatios!$B$3)*1000))</f>
        <v>184.84448343434411</v>
      </c>
      <c r="L239" s="72">
        <f>IF('III Tool Overview'!$H$6="Western Isles Health Board",0,IF('III Tool Overview'!$H$6="Eilean Siar Local Authority",0,new_ci(5,B239,C239,D239,$C$1,H239,1,F239,F239,SIMDrateratios,RateRatios!$B$3)*1000))</f>
        <v>184.84240940463525</v>
      </c>
      <c r="M239" s="92">
        <f>IF('III Tool Overview'!$H$6="Western Isles Health Board",0,IF('III Tool Overview'!$H$6="Eilean Siar Local Authority",0,new_ci(10,B239,C239,D239,$C$1,G239,1,F239,F239,SIMDrateratios,RateRatios!$B$3)*10))</f>
        <v>4.8557187165906823</v>
      </c>
      <c r="N239" s="92">
        <f>IF('III Tool Overview'!$H$6="Western Isles Health Board",0,IF('III Tool Overview'!$H$6="Eilean Siar Local Authority",0,new_ci(10,B239,C239,D239,$C$1,G239+H239,1,F239,F239,SIMDrateratios,RateRatios!$B$3)*10))</f>
        <v>4.8556642531555694</v>
      </c>
      <c r="O239" s="92">
        <f>IF('III Tool Overview'!$H$6="Western Isles Health Board",0,IF('III Tool Overview'!$H$6="Eilean Siar Local Authority",0,new_ci(20,B239,C239,D239,$C$1,G239,1,F239,F239,SIMDrateratios,RateRatios!$B$3)*10))</f>
        <v>14.262198085396031</v>
      </c>
      <c r="P239" s="92">
        <f>IF('III Tool Overview'!$H$6="Western Isles Health Board",0,IF('III Tool Overview'!$H$6="Eilean Siar Local Authority",0,new_ci(20,B239,C239,D239,$C$1,G239+H239,1,F239,F239,SIMDrateratios,RateRatios!$B$3)*10))</f>
        <v>14.262038296663457</v>
      </c>
      <c r="Q239" s="92">
        <f>IF('III Tool Overview'!$H$6="Western Isles Health Board",0,IF('III Tool Overview'!$H$6="Eilean Siar Local Authority",0,new_yll(2,B239,C239,D239,$C$1,G239,1,F239,F239,SIMDrateratios,RateRatios!$B$3)*10))</f>
        <v>40.984096076737842</v>
      </c>
      <c r="R239" s="92">
        <f>IF('III Tool Overview'!$H$6="Western Isles Health Board",0,IF('III Tool Overview'!$H$6="Eilean Siar Local Authority",0,new_yll(2,B239,C239,D239,$C$1,G239+H239,1,F239,F239,SIMDrateratios,RateRatios!$B$3)*10))</f>
        <v>40.983636139880105</v>
      </c>
      <c r="S239" s="92">
        <f t="shared" ref="S239:S257" si="367">Q239-R239</f>
        <v>4.5993685773737525E-4</v>
      </c>
      <c r="T239" s="92">
        <f>IF('III Tool Overview'!$H$6="Western Isles Health Board",0,IF('III Tool Overview'!$H$6="Eilean Siar Local Authority",0,new_yll(5,B239,C239,D239,$C$1,G239,1,F239,F239,SIMDrateratios,RateRatios!$B$3)*1000))</f>
        <v>17639.190516286217</v>
      </c>
      <c r="U239" s="92">
        <f>IF('III Tool Overview'!$H$6="Western Isles Health Board",0,IF('III Tool Overview'!$H$6="Eilean Siar Local Authority",0,new_yll(5,B239,C239,D239,$C$1,G239+H239,1,F239,F239,SIMDrateratios,RateRatios!$B$3)*1000))</f>
        <v>17638.992597162112</v>
      </c>
      <c r="V239" s="92">
        <f t="shared" ref="V239:V257" si="368">T239-U239</f>
        <v>0.19791912410437362</v>
      </c>
      <c r="W239" s="92">
        <f>IF('III Tool Overview'!$H$6="Western Isles Health Board",0,IF('III Tool Overview'!$H$6="Eilean Siar Local Authority",0,new_yll(10,B239,C239,D239,$C$1,G239,1,F239,F239,SIMDrateratios,RateRatios!$B$3)*10))</f>
        <v>449.703895333964</v>
      </c>
      <c r="X239" s="92">
        <f>IF('III Tool Overview'!$H$6="Western Isles Health Board",0,IF('III Tool Overview'!$H$6="Eilean Siar Local Authority",0,new_yll(10,B239,C239,D239,$C$1,G239+H239,1,F239,F239,SIMDrateratios,RateRatios!$B$3)*10))</f>
        <v>449.69885125153587</v>
      </c>
      <c r="Y239" s="92">
        <f t="shared" ref="Y239:Y257" si="369">W239-X239</f>
        <v>5.0440824281281493E-3</v>
      </c>
      <c r="Z239" s="92">
        <f>IF('III Tool Overview'!$H$6="Western Isles Health Board",0,IF('III Tool Overview'!$H$6="Eilean Siar Local Authority",0,new_yll(20,B239,C239,D239,$C$1,G239,1,F239,F239,SIMDrateratios,RateRatios!$B$3)*10))</f>
        <v>1230.6551696411125</v>
      </c>
      <c r="AA239" s="92">
        <f>IF('III Tool Overview'!$H$6="Western Isles Health Board",0,IF('III Tool Overview'!$H$6="Eilean Siar Local Authority",0,new_yll(20,B239,C239,D239,$C$1,G239+H239,1,F239,F239,SIMDrateratios,RateRatios!$B$3)*10))</f>
        <v>1230.6413809736596</v>
      </c>
      <c r="AB239" s="92">
        <f t="shared" ref="AB239:AB257" si="370">Z239-AA239</f>
        <v>1.3788667452899972E-2</v>
      </c>
      <c r="AC239" s="92">
        <f>IF('III Tool Overview'!$H$6="Western Isles Health Board",0,IF('III Tool Overview'!$H$6="Eilean Siar Local Authority",0,hosp_count(2,B239,C239,D239,$C$1,G239,1,F239,F239,SIMDRateRatios_hosp,SIMDrateratios,RateRatios!$B$3)*10))</f>
        <v>129.58726272022608</v>
      </c>
      <c r="AD239" s="92">
        <f>IF('III Tool Overview'!$H$6="Western Isles Health Board",0,IF('III Tool Overview'!$H$6="Eilean Siar Local Authority",0,hosp_count(2,B239,C239,D239,$C$1,G239+H239,1,F239,F239,SIMDRateRatios_hosp,SIMDrateratios,RateRatios!$B$3)*10))</f>
        <v>129.58613208199492</v>
      </c>
      <c r="AE239" s="92">
        <f t="shared" ref="AE239:AE257" si="371">AC239-AD239</f>
        <v>1.1306382311602192E-3</v>
      </c>
      <c r="AF239" s="92">
        <f>IF('III Tool Overview'!$H$6="Western Isles Health Board",0,IF('III Tool Overview'!$H$6="Eilean Siar Local Authority",0,hosp_count(5,B239,C239,D239,$C$1,G239,1,F239,F239,SIMDRateRatios_hosp,SIMDrateratios,RateRatios!$B$3)*1000))</f>
        <v>54791.412671619924</v>
      </c>
      <c r="AG239" s="92">
        <f>IF('III Tool Overview'!$H$6="Western Isles Health Board",0,IF('III Tool Overview'!$H$6="Eilean Siar Local Authority",0,hosp_count(5,B239,C239,D239,$C$1,G239+H239,1,F239,F239,SIMDRateRatios_hosp,SIMDrateratios,RateRatios!$B$3)*1000))</f>
        <v>54790.934721458048</v>
      </c>
      <c r="AH239" s="92">
        <f t="shared" ref="AH239:AH257" si="372">AF239-AG239</f>
        <v>0.4779501618759241</v>
      </c>
      <c r="AI239" s="92">
        <f>IF('III Tool Overview'!$H$6="Western Isles Health Board",0,IF('III Tool Overview'!$H$6="Eilean Siar Local Authority",0,hosp_count(10,B239,C239,D239,$C$1,G239,1,F239,F239,SIMDRateRatios_hosp,SIMDrateratios,RateRatios!$B$3)*10))</f>
        <v>1355.1342002584938</v>
      </c>
      <c r="AJ239" s="92">
        <f>IF('III Tool Overview'!$H$6="Western Isles Health Board",0,IF('III Tool Overview'!$H$6="Eilean Siar Local Authority",0,hosp_count(10,B239,C239,D239,$C$1,G239+H239,1,F239,F239,SIMDRateRatios_hosp,SIMDrateratios,RateRatios!$B$3)*10))</f>
        <v>1355.122384408925</v>
      </c>
      <c r="AK239" s="92">
        <f t="shared" ref="AK239:AK257" si="373">AI239-AJ239</f>
        <v>1.1815849568847625E-2</v>
      </c>
      <c r="AL239" s="92">
        <f>IF('III Tool Overview'!$H$6="Western Isles Health Board",0,IF('III Tool Overview'!$H$6="Eilean Siar Local Authority",0,hosp_count(20,B239,C239,D239,$C$1,G239,1,F239,F239,SIMDRateRatios_hosp,SIMDrateratios,RateRatios!$B$3)*10))</f>
        <v>3484.3035771192472</v>
      </c>
      <c r="AM239" s="92">
        <f>IF('III Tool Overview'!$H$6="Western Isles Health Board",0,IF('III Tool Overview'!$H$6="Eilean Siar Local Authority",0,hosp_count(20,B239,C239,D239,$C$1,G239+H239,1,F239,F239,SIMDRateRatios_hosp,SIMDrateratios,RateRatios!$B$3)*10))</f>
        <v>3484.2732356410961</v>
      </c>
      <c r="AN239" s="92">
        <f t="shared" ref="AN239:AN257" si="374">AL239-AM239</f>
        <v>3.0341478151058254E-2</v>
      </c>
    </row>
    <row r="240" spans="1:63" x14ac:dyDescent="0.2">
      <c r="A240" s="83" t="s">
        <v>92</v>
      </c>
      <c r="B240" s="71">
        <v>7.5</v>
      </c>
      <c r="C240" s="71" t="s">
        <v>1</v>
      </c>
      <c r="D240" s="76">
        <v>5</v>
      </c>
      <c r="E240" s="84">
        <v>1</v>
      </c>
      <c r="F240" s="80">
        <f>HLOOKUP('III Tool Overview'!$H$6,LookUpData_Pop!$B$1:$AV$269,LookUpData_Pop!BB233,FALSE)/50</f>
        <v>590</v>
      </c>
      <c r="G240" s="71">
        <v>0</v>
      </c>
      <c r="H240" s="72">
        <f t="shared" si="366"/>
        <v>590</v>
      </c>
      <c r="I240" s="92">
        <f>IF('III Tool Overview'!$H$6="Western Isles Health Board",0,IF('III Tool Overview'!$H$6="Eilean Siar Local Authority",0,new_ci(2,B240,C240,D240,$C$1,G240,1,F240,E240*F240,SIMDrateratios,RateRatios!$B$3)*10))</f>
        <v>0.92429621719890553</v>
      </c>
      <c r="J240" s="92">
        <f>IF('III Tool Overview'!$H$6="Western Isles Health Board",0,IF('III Tool Overview'!$H$6="Eilean Siar Local Authority",0,new_ci(2,B240,C240,D240,$C$1,G240+H240,1,H240,H240,SIMDrateratios,RateRatios!$B$3)*10))</f>
        <v>0.92428583425985256</v>
      </c>
      <c r="K240" s="92">
        <f>IF('III Tool Overview'!$H$6="Western Isles Health Board",0,IF('III Tool Overview'!$H$6="Eilean Siar Local Authority",0,new_ci(5,B240,C240,D240,$C$1,G240,1,F240,F240,SIMDrateratios,RateRatios!$B$3)*1000))</f>
        <v>404.32778183993491</v>
      </c>
      <c r="L240" s="72">
        <f>IF('III Tool Overview'!$H$6="Western Isles Health Board",0,IF('III Tool Overview'!$H$6="Eilean Siar Local Authority",0,new_ci(5,B240,C240,D240,$C$1,H240,1,F240,F240,SIMDrateratios,RateRatios!$B$3)*1000))</f>
        <v>404.32324108723441</v>
      </c>
      <c r="M240" s="92">
        <f>IF('III Tool Overview'!$H$6="Western Isles Health Board",0,IF('III Tool Overview'!$H$6="Eilean Siar Local Authority",0,new_ci(10,B240,C240,D240,$C$1,G240,1,F240,F240,SIMDrateratios,RateRatios!$B$3)*10))</f>
        <v>10.619284476660141</v>
      </c>
      <c r="N240" s="92">
        <f>IF('III Tool Overview'!$H$6="Western Isles Health Board",0,IF('III Tool Overview'!$H$6="Eilean Siar Local Authority",0,new_ci(10,B240,C240,D240,$C$1,G240+H240,1,F240,F240,SIMDrateratios,RateRatios!$B$3)*10))</f>
        <v>10.619165284648791</v>
      </c>
      <c r="O240" s="92">
        <f>IF('III Tool Overview'!$H$6="Western Isles Health Board",0,IF('III Tool Overview'!$H$6="Eilean Siar Local Authority",0,new_ci(20,B240,C240,D240,$C$1,G240,1,F240,F240,SIMDrateratios,RateRatios!$B$3)*10))</f>
        <v>31.171735725572212</v>
      </c>
      <c r="P240" s="92">
        <f>IF('III Tool Overview'!$H$6="Western Isles Health Board",0,IF('III Tool Overview'!$H$6="Eilean Siar Local Authority",0,new_ci(20,B240,C240,D240,$C$1,G240+H240,1,F240,F240,SIMDrateratios,RateRatios!$B$3)*10))</f>
        <v>31.171386461974784</v>
      </c>
      <c r="Q240" s="92">
        <f>IF('III Tool Overview'!$H$6="Western Isles Health Board",0,IF('III Tool Overview'!$H$6="Eilean Siar Local Authority",0,new_yll(2,B240,C240,D240,$C$1,G240,1,F240,F240,SIMDrateratios,RateRatios!$B$3)*10))</f>
        <v>84.110955765100414</v>
      </c>
      <c r="R240" s="92">
        <f>IF('III Tool Overview'!$H$6="Western Isles Health Board",0,IF('III Tool Overview'!$H$6="Eilean Siar Local Authority",0,new_yll(2,B240,C240,D240,$C$1,G240+H240,1,F240,F240,SIMDrateratios,RateRatios!$B$3)*10))</f>
        <v>84.110010917646591</v>
      </c>
      <c r="S240" s="92">
        <f t="shared" si="367"/>
        <v>9.4484745382317215E-4</v>
      </c>
      <c r="T240" s="92">
        <f>IF('III Tool Overview'!$H$6="Western Isles Health Board",0,IF('III Tool Overview'!$H$6="Eilean Siar Local Authority",0,new_yll(5,B240,C240,D240,$C$1,G240,1,F240,F240,SIMDrateratios,RateRatios!$B$3)*1000))</f>
        <v>36157.929735988837</v>
      </c>
      <c r="U240" s="92">
        <f>IF('III Tool Overview'!$H$6="Western Isles Health Board",0,IF('III Tool Overview'!$H$6="Eilean Siar Local Authority",0,new_yll(5,B240,C240,D240,$C$1,G240+H240,1,F240,F240,SIMDrateratios,RateRatios!$B$3)*1000))</f>
        <v>36157.523667899899</v>
      </c>
      <c r="V240" s="92">
        <f t="shared" si="368"/>
        <v>0.40606808893790003</v>
      </c>
      <c r="W240" s="92">
        <f>IF('III Tool Overview'!$H$6="Western Isles Health Board",0,IF('III Tool Overview'!$H$6="Eilean Siar Local Authority",0,new_yll(10,B240,C240,D240,$C$1,G240,1,F240,F240,SIMDrateratios,RateRatios!$B$3)*10))</f>
        <v>919.7756954399913</v>
      </c>
      <c r="X240" s="92">
        <f>IF('III Tool Overview'!$H$6="Western Isles Health Board",0,IF('III Tool Overview'!$H$6="Eilean Siar Local Authority",0,new_yll(10,B240,C240,D240,$C$1,G240+H240,1,F240,F240,SIMDrateratios,RateRatios!$B$3)*10))</f>
        <v>919.76537161922283</v>
      </c>
      <c r="Y240" s="92">
        <f t="shared" si="369"/>
        <v>1.032382076846261E-2</v>
      </c>
      <c r="Z240" s="92">
        <f>IF('III Tool Overview'!$H$6="Western Isles Health Board",0,IF('III Tool Overview'!$H$6="Eilean Siar Local Authority",0,new_yll(20,B240,C240,D240,$C$1,G240,1,F240,F240,SIMDrateratios,RateRatios!$B$3)*10))</f>
        <v>2502.8015377499901</v>
      </c>
      <c r="AA240" s="92">
        <f>IF('III Tool Overview'!$H$6="Western Isles Health Board",0,IF('III Tool Overview'!$H$6="Eilean Siar Local Authority",0,new_yll(20,B240,C240,D240,$C$1,G240+H240,1,F240,F240,SIMDrateratios,RateRatios!$B$3)*10))</f>
        <v>2502.7734923061616</v>
      </c>
      <c r="AB240" s="92">
        <f t="shared" si="370"/>
        <v>2.8045443828432326E-2</v>
      </c>
      <c r="AC240" s="92">
        <f>IF('III Tool Overview'!$H$6="Western Isles Health Board",0,IF('III Tool Overview'!$H$6="Eilean Siar Local Authority",0,hosp_count(2,B240,C240,D240,$C$1,G240,1,F240,F240,SIMDRateRatios_hosp,SIMDrateratios,RateRatios!$B$3)*10))</f>
        <v>226.36191719845323</v>
      </c>
      <c r="AD240" s="92">
        <f>IF('III Tool Overview'!$H$6="Western Isles Health Board",0,IF('III Tool Overview'!$H$6="Eilean Siar Local Authority",0,hosp_count(2,B240,C240,D240,$C$1,G240+H240,1,F240,F240,SIMDRateRatios_hosp,SIMDrateratios,RateRatios!$B$3)*10))</f>
        <v>226.35994021532525</v>
      </c>
      <c r="AE240" s="92">
        <f t="shared" si="371"/>
        <v>1.9769831279745631E-3</v>
      </c>
      <c r="AF240" s="92">
        <f>IF('III Tool Overview'!$H$6="Western Isles Health Board",0,IF('III Tool Overview'!$H$6="Eilean Siar Local Authority",0,hosp_count(5,B240,C240,D240,$C$1,G240,1,F240,F240,SIMDRateRatios_hosp,SIMDrateratios,RateRatios!$B$3)*1000))</f>
        <v>95700.666397985202</v>
      </c>
      <c r="AG240" s="92">
        <f>IF('III Tool Overview'!$H$6="Western Isles Health Board",0,IF('III Tool Overview'!$H$6="Eilean Siar Local Authority",0,hosp_count(5,B240,C240,D240,$C$1,G240+H240,1,F240,F240,SIMDRateRatios_hosp,SIMDrateratios,RateRatios!$B$3)*1000))</f>
        <v>95699.830845588323</v>
      </c>
      <c r="AH240" s="92">
        <f t="shared" si="372"/>
        <v>0.83555239687848371</v>
      </c>
      <c r="AI240" s="92">
        <f>IF('III Tool Overview'!$H$6="Western Isles Health Board",0,IF('III Tool Overview'!$H$6="Eilean Siar Local Authority",0,hosp_count(10,B240,C240,D240,$C$1,G240,1,F240,F240,SIMDRateRatios_hosp,SIMDrateratios,RateRatios!$B$3)*10))</f>
        <v>2366.4946087833628</v>
      </c>
      <c r="AJ240" s="92">
        <f>IF('III Tool Overview'!$H$6="Western Isles Health Board",0,IF('III Tool Overview'!$H$6="Eilean Siar Local Authority",0,hosp_count(10,B240,C240,D240,$C$1,G240+H240,1,F240,F240,SIMDRateRatios_hosp,SIMDrateratios,RateRatios!$B$3)*10))</f>
        <v>2366.473960936798</v>
      </c>
      <c r="AK240" s="92">
        <f t="shared" si="373"/>
        <v>2.0647846564770589E-2</v>
      </c>
      <c r="AL240" s="92">
        <f>IF('III Tool Overview'!$H$6="Western Isles Health Board",0,IF('III Tool Overview'!$H$6="Eilean Siar Local Authority",0,hosp_count(20,B240,C240,D240,$C$1,G240,1,F240,F240,SIMDRateRatios_hosp,SIMDrateratios,RateRatios!$B$3)*10))</f>
        <v>6081.3766425706344</v>
      </c>
      <c r="AM240" s="92">
        <f>IF('III Tool Overview'!$H$6="Western Isles Health Board",0,IF('III Tool Overview'!$H$6="Eilean Siar Local Authority",0,hosp_count(20,B240,C240,D240,$C$1,G240+H240,1,F240,F240,SIMDRateRatios_hosp,SIMDrateratios,RateRatios!$B$3)*10))</f>
        <v>6081.3236880150198</v>
      </c>
      <c r="AN240" s="92">
        <f t="shared" si="374"/>
        <v>5.2954555614633136E-2</v>
      </c>
    </row>
    <row r="241" spans="1:63" x14ac:dyDescent="0.2">
      <c r="A241" s="83" t="s">
        <v>93</v>
      </c>
      <c r="B241" s="71">
        <v>12.5</v>
      </c>
      <c r="C241" s="71" t="s">
        <v>1</v>
      </c>
      <c r="D241" s="76">
        <v>5</v>
      </c>
      <c r="E241" s="84">
        <v>1</v>
      </c>
      <c r="F241" s="80">
        <f>HLOOKUP('III Tool Overview'!$H$6,LookUpData_Pop!$B$1:$AV$269,LookUpData_Pop!BB234,FALSE)/50</f>
        <v>676.92</v>
      </c>
      <c r="G241" s="71">
        <v>0</v>
      </c>
      <c r="H241" s="72">
        <f t="shared" si="366"/>
        <v>676.92</v>
      </c>
      <c r="I241" s="92">
        <f>IF('III Tool Overview'!$H$6="Western Isles Health Board",0,IF('III Tool Overview'!$H$6="Eilean Siar Local Authority",0,new_ci(2,B241,C241,D241,$C$1,G241,1,F241,E241*F241,SIMDrateratios,RateRatios!$B$3)*10))</f>
        <v>1.4166345146565558</v>
      </c>
      <c r="J241" s="92">
        <f>IF('III Tool Overview'!$H$6="Western Isles Health Board",0,IF('III Tool Overview'!$H$6="Eilean Siar Local Authority",0,new_ci(2,B241,C241,D241,$C$1,G241+H241,1,H241,H241,SIMDrateratios,RateRatios!$B$3)*10))</f>
        <v>1.4166185996496155</v>
      </c>
      <c r="K241" s="92">
        <f>IF('III Tool Overview'!$H$6="Western Isles Health Board",0,IF('III Tool Overview'!$H$6="Eilean Siar Local Authority",0,new_ci(5,B241,C241,D241,$C$1,G241,1,F241,F241,SIMDrateratios,RateRatios!$B$3)*1000))</f>
        <v>619.64315686581256</v>
      </c>
      <c r="L241" s="72">
        <f>IF('III Tool Overview'!$H$6="Western Isles Health Board",0,IF('III Tool Overview'!$H$6="Eilean Siar Local Authority",0,new_ci(5,B241,C241,D241,$C$1,H241,1,F241,F241,SIMDrateratios,RateRatios!$B$3)*1000))</f>
        <v>619.63619801957725</v>
      </c>
      <c r="M241" s="92">
        <f>IF('III Tool Overview'!$H$6="Western Isles Health Board",0,IF('III Tool Overview'!$H$6="Eilean Siar Local Authority",0,new_ci(10,B241,C241,D241,$C$1,G241,1,F241,F241,SIMDrateratios,RateRatios!$B$3)*10))</f>
        <v>16.271289490546799</v>
      </c>
      <c r="N241" s="92">
        <f>IF('III Tool Overview'!$H$6="Western Isles Health Board",0,IF('III Tool Overview'!$H$6="Eilean Siar Local Authority",0,new_ci(10,B241,C241,D241,$C$1,G241+H241,1,F241,F241,SIMDrateratios,RateRatios!$B$3)*10))</f>
        <v>16.271106893502093</v>
      </c>
      <c r="O241" s="92">
        <f>IF('III Tool Overview'!$H$6="Western Isles Health Board",0,IF('III Tool Overview'!$H$6="Eilean Siar Local Authority",0,new_ci(20,B241,C241,D241,$C$1,G241,1,F241,F241,SIMDrateratios,RateRatios!$B$3)*10))</f>
        <v>47.73457619109395</v>
      </c>
      <c r="P241" s="92">
        <f>IF('III Tool Overview'!$H$6="Western Isles Health Board",0,IF('III Tool Overview'!$H$6="Eilean Siar Local Authority",0,new_ci(20,B241,C241,D241,$C$1,G241+H241,1,F241,F241,SIMDrateratios,RateRatios!$B$3)*10))</f>
        <v>47.734041762171032</v>
      </c>
      <c r="Q241" s="92">
        <f>IF('III Tool Overview'!$H$6="Western Isles Health Board",0,IF('III Tool Overview'!$H$6="Eilean Siar Local Authority",0,new_yll(2,B241,C241,D241,$C$1,G241,1,F241,F241,SIMDrateratios,RateRatios!$B$3)*10))</f>
        <v>123.24720277512034</v>
      </c>
      <c r="R241" s="92">
        <f>IF('III Tool Overview'!$H$6="Western Isles Health Board",0,IF('III Tool Overview'!$H$6="Eilean Siar Local Authority",0,new_yll(2,B241,C241,D241,$C$1,G241+H241,1,F241,F241,SIMDrateratios,RateRatios!$B$3)*10))</f>
        <v>123.24581816951655</v>
      </c>
      <c r="S241" s="92">
        <f t="shared" si="367"/>
        <v>1.3846056037891685E-3</v>
      </c>
      <c r="T241" s="92">
        <f>IF('III Tool Overview'!$H$6="Western Isles Health Board",0,IF('III Tool Overview'!$H$6="Eilean Siar Local Authority",0,new_yll(5,B241,C241,D241,$C$1,G241,1,F241,F241,SIMDrateratios,RateRatios!$B$3)*1000))</f>
        <v>52934.467787872374</v>
      </c>
      <c r="U241" s="92">
        <f>IF('III Tool Overview'!$H$6="Western Isles Health Board",0,IF('III Tool Overview'!$H$6="Eilean Siar Local Authority",0,new_yll(5,B241,C241,D241,$C$1,G241+H241,1,F241,F241,SIMDrateratios,RateRatios!$B$3)*1000))</f>
        <v>52933.87331014809</v>
      </c>
      <c r="V241" s="92">
        <f t="shared" si="368"/>
        <v>0.59447772428393364</v>
      </c>
      <c r="W241" s="92">
        <f>IF('III Tool Overview'!$H$6="Western Isles Health Board",0,IF('III Tool Overview'!$H$6="Eilean Siar Local Authority",0,new_yll(10,B241,C241,D241,$C$1,G241,1,F241,F241,SIMDrateratios,RateRatios!$B$3)*10))</f>
        <v>1344.2389218211556</v>
      </c>
      <c r="X241" s="92">
        <f>IF('III Tool Overview'!$H$6="Western Isles Health Board",0,IF('III Tool Overview'!$H$6="Eilean Siar Local Authority",0,new_yll(10,B241,C241,D241,$C$1,G241+H241,1,F241,F241,SIMDrateratios,RateRatios!$B$3)*10))</f>
        <v>1344.2238363967836</v>
      </c>
      <c r="Y241" s="92">
        <f t="shared" si="369"/>
        <v>1.5085424372045964E-2</v>
      </c>
      <c r="Z241" s="92">
        <f>IF('III Tool Overview'!$H$6="Western Isles Health Board",0,IF('III Tool Overview'!$H$6="Eilean Siar Local Authority",0,new_yll(20,B241,C241,D241,$C$1,G241,1,F241,F241,SIMDrateratios,RateRatios!$B$3)*10))</f>
        <v>3641.8346635870794</v>
      </c>
      <c r="AA241" s="92">
        <f>IF('III Tool Overview'!$H$6="Western Isles Health Board",0,IF('III Tool Overview'!$H$6="Eilean Siar Local Authority",0,new_yll(20,B241,C241,D241,$C$1,G241+H241,1,F241,F241,SIMDrateratios,RateRatios!$B$3)*10))</f>
        <v>3641.7938844139571</v>
      </c>
      <c r="AB241" s="92">
        <f t="shared" si="370"/>
        <v>4.0779173122245993E-2</v>
      </c>
      <c r="AC241" s="92">
        <f>IF('III Tool Overview'!$H$6="Western Isles Health Board",0,IF('III Tool Overview'!$H$6="Eilean Siar Local Authority",0,hosp_count(2,B241,C241,D241,$C$1,G241,1,F241,F241,SIMDRateRatios_hosp,SIMDrateratios,RateRatios!$B$3)*10))</f>
        <v>298.60868937371276</v>
      </c>
      <c r="AD241" s="92">
        <f>IF('III Tool Overview'!$H$6="Western Isles Health Board",0,IF('III Tool Overview'!$H$6="Eilean Siar Local Authority",0,hosp_count(2,B241,C241,D241,$C$1,G241+H241,1,F241,F241,SIMDRateRatios_hosp,SIMDrateratios,RateRatios!$B$3)*10))</f>
        <v>298.60608109880349</v>
      </c>
      <c r="AE241" s="92">
        <f t="shared" si="371"/>
        <v>2.6082749092779522E-3</v>
      </c>
      <c r="AF241" s="92">
        <f>IF('III Tool Overview'!$H$6="Western Isles Health Board",0,IF('III Tool Overview'!$H$6="Eilean Siar Local Authority",0,hosp_count(5,B241,C241,D241,$C$1,G241,1,F241,F241,SIMDRateRatios_hosp,SIMDrateratios,RateRatios!$B$3)*1000))</f>
        <v>126234.26621291137</v>
      </c>
      <c r="AG241" s="92">
        <f>IF('III Tool Overview'!$H$6="Western Isles Health Board",0,IF('III Tool Overview'!$H$6="Eilean Siar Local Authority",0,hosp_count(5,B241,C241,D241,$C$1,G241+H241,1,F241,F241,SIMDRateRatios_hosp,SIMDrateratios,RateRatios!$B$3)*1000))</f>
        <v>126233.16406472518</v>
      </c>
      <c r="AH241" s="92">
        <f t="shared" si="372"/>
        <v>1.1021481861971552</v>
      </c>
      <c r="AI241" s="92">
        <f>IF('III Tool Overview'!$H$6="Western Isles Health Board",0,IF('III Tool Overview'!$H$6="Eilean Siar Local Authority",0,hosp_count(10,B241,C241,D241,$C$1,G241,1,F241,F241,SIMDRateRatios_hosp,SIMDrateratios,RateRatios!$B$3)*10))</f>
        <v>3120.9892896600154</v>
      </c>
      <c r="AJ241" s="92">
        <f>IF('III Tool Overview'!$H$6="Western Isles Health Board",0,IF('III Tool Overview'!$H$6="Eilean Siar Local Authority",0,hosp_count(10,B241,C241,D241,$C$1,G241+H241,1,F241,F241,SIMDRateRatios_hosp,SIMDrateratios,RateRatios!$B$3)*10))</f>
        <v>3120.9620646367789</v>
      </c>
      <c r="AK241" s="92">
        <f t="shared" si="373"/>
        <v>2.7225023236496781E-2</v>
      </c>
      <c r="AL241" s="92">
        <f>IF('III Tool Overview'!$H$6="Western Isles Health Board",0,IF('III Tool Overview'!$H$6="Eilean Siar Local Authority",0,hosp_count(20,B241,C241,D241,$C$1,G241,1,F241,F241,SIMDRateRatios_hosp,SIMDrateratios,RateRatios!$B$3)*10))</f>
        <v>8016.0891973111493</v>
      </c>
      <c r="AM241" s="92">
        <f>IF('III Tool Overview'!$H$6="Western Isles Health Board",0,IF('III Tool Overview'!$H$6="Eilean Siar Local Authority",0,hosp_count(20,B241,C241,D241,$C$1,G241+H241,1,F241,F241,SIMDRateRatios_hosp,SIMDrateratios,RateRatios!$B$3)*10))</f>
        <v>8016.0194577961465</v>
      </c>
      <c r="AN241" s="92">
        <f t="shared" si="374"/>
        <v>6.9739515002765984E-2</v>
      </c>
    </row>
    <row r="242" spans="1:63" x14ac:dyDescent="0.2">
      <c r="A242" s="83" t="s">
        <v>94</v>
      </c>
      <c r="B242" s="71">
        <v>17.5</v>
      </c>
      <c r="C242" s="71" t="s">
        <v>1</v>
      </c>
      <c r="D242" s="76">
        <v>5</v>
      </c>
      <c r="E242" s="84">
        <v>1</v>
      </c>
      <c r="F242" s="80">
        <f>HLOOKUP('III Tool Overview'!$H$6,LookUpData_Pop!$B$1:$AV$269,LookUpData_Pop!BB235,FALSE)/50</f>
        <v>713.06</v>
      </c>
      <c r="G242" s="59">
        <f>'III Tool Overview'!$H$9/110</f>
        <v>0</v>
      </c>
      <c r="H242" s="72">
        <f t="shared" si="366"/>
        <v>713.06</v>
      </c>
      <c r="I242" s="92">
        <f>IF('III Tool Overview'!$H$6="Western Isles Health Board",0,IF('III Tool Overview'!$H$6="Eilean Siar Local Authority",0,new_ci(2,B242,C242,D242,$C$1,G242,1,F242,E242*F242,SIMDrateratios,RateRatios!$B$3)*10))</f>
        <v>2.3039917891960831</v>
      </c>
      <c r="J242" s="92">
        <f>IF('III Tool Overview'!$H$6="Western Isles Health Board",0,IF('III Tool Overview'!$H$6="Eilean Siar Local Authority",0,new_ci(2,B242,C242,D242,$C$1,G242+H242,1,H242,H242,SIMDrateratios,RateRatios!$B$3)*10))</f>
        <v>2.3039659119920222</v>
      </c>
      <c r="K242" s="92">
        <f>IF('III Tool Overview'!$H$6="Western Isles Health Board",0,IF('III Tool Overview'!$H$6="Eilean Siar Local Authority",0,new_ci(5,B242,C242,D242,$C$1,G242,1,F242,F242,SIMDrateratios,RateRatios!$B$3)*1000))</f>
        <v>1007.5841366630693</v>
      </c>
      <c r="L242" s="72">
        <f>IF('III Tool Overview'!$H$6="Western Isles Health Board",0,IF('III Tool Overview'!$H$6="Eilean Siar Local Authority",0,new_ci(5,B242,C242,D242,$C$1,H242,1,F242,F242,SIMDrateratios,RateRatios!$B$3)*1000))</f>
        <v>1007.5728261885839</v>
      </c>
      <c r="M242" s="92">
        <f>IF('III Tool Overview'!$H$6="Western Isles Health Board",0,IF('III Tool Overview'!$H$6="Eilean Siar Local Authority",0,new_ci(10,B242,C242,D242,$C$1,G242,1,F242,F242,SIMDrateratios,RateRatios!$B$3)*10))</f>
        <v>26.447561703998023</v>
      </c>
      <c r="N242" s="92">
        <f>IF('III Tool Overview'!$H$6="Western Isles Health Board",0,IF('III Tool Overview'!$H$6="Eilean Siar Local Authority",0,new_ci(10,B242,C242,D242,$C$1,G242+H242,1,F242,F242,SIMDrateratios,RateRatios!$B$3)*10))</f>
        <v>26.447265162764598</v>
      </c>
      <c r="O242" s="92">
        <f>IF('III Tool Overview'!$H$6="Western Isles Health Board",0,IF('III Tool Overview'!$H$6="Eilean Siar Local Authority",0,new_ci(20,B242,C242,D242,$C$1,G242,1,F242,F242,SIMDrateratios,RateRatios!$B$3)*10))</f>
        <v>77.490084685952013</v>
      </c>
      <c r="P242" s="92">
        <f>IF('III Tool Overview'!$H$6="Western Isles Health Board",0,IF('III Tool Overview'!$H$6="Eilean Siar Local Authority",0,new_ci(20,B242,C242,D242,$C$1,G242+H242,1,F242,F242,SIMDrateratios,RateRatios!$B$3)*10))</f>
        <v>77.489218965091084</v>
      </c>
      <c r="Q242" s="92">
        <f>IF('III Tool Overview'!$H$6="Western Isles Health Board",0,IF('III Tool Overview'!$H$6="Eilean Siar Local Authority",0,new_yll(2,B242,C242,D242,$C$1,G242,1,F242,F242,SIMDrateratios,RateRatios!$B$3)*10))</f>
        <v>186.62333492488273</v>
      </c>
      <c r="R242" s="92">
        <f>IF('III Tool Overview'!$H$6="Western Isles Health Board",0,IF('III Tool Overview'!$H$6="Eilean Siar Local Authority",0,new_yll(2,B242,C242,D242,$C$1,G242+H242,1,F242,F242,SIMDrateratios,RateRatios!$B$3)*10))</f>
        <v>186.6212388713538</v>
      </c>
      <c r="S242" s="92">
        <f t="shared" si="367"/>
        <v>2.0960535289304971E-3</v>
      </c>
      <c r="T242" s="92">
        <f>IF('III Tool Overview'!$H$6="Western Isles Health Board",0,IF('III Tool Overview'!$H$6="Eilean Siar Local Authority",0,new_yll(5,B242,C242,D242,$C$1,G242,1,F242,F242,SIMDrateratios,RateRatios!$B$3)*1000))</f>
        <v>80029.886201899222</v>
      </c>
      <c r="U242" s="92">
        <f>IF('III Tool Overview'!$H$6="Western Isles Health Board",0,IF('III Tool Overview'!$H$6="Eilean Siar Local Authority",0,new_yll(5,B242,C242,D242,$C$1,G242+H242,1,F242,F242,SIMDrateratios,RateRatios!$B$3)*1000))</f>
        <v>80028.987834227984</v>
      </c>
      <c r="V242" s="92">
        <f t="shared" si="368"/>
        <v>0.89836767123779282</v>
      </c>
      <c r="W242" s="92">
        <f>IF('III Tool Overview'!$H$6="Western Isles Health Board",0,IF('III Tool Overview'!$H$6="Eilean Siar Local Authority",0,new_yll(10,B242,C242,D242,$C$1,G242,1,F242,F242,SIMDrateratios,RateRatios!$B$3)*10))</f>
        <v>2026.2831452778084</v>
      </c>
      <c r="X242" s="92">
        <f>IF('III Tool Overview'!$H$6="Western Isles Health Board",0,IF('III Tool Overview'!$H$6="Eilean Siar Local Authority",0,new_yll(10,B242,C242,D242,$C$1,G242+H242,1,F242,F242,SIMDrateratios,RateRatios!$B$3)*10))</f>
        <v>2026.2604249252479</v>
      </c>
      <c r="Y242" s="92">
        <f t="shared" si="369"/>
        <v>2.2720352560554602E-2</v>
      </c>
      <c r="Z242" s="92">
        <f>IF('III Tool Overview'!$H$6="Western Isles Health Board",0,IF('III Tool Overview'!$H$6="Eilean Siar Local Authority",0,new_yll(20,B242,C242,D242,$C$1,G242,1,F242,F242,SIMDrateratios,RateRatios!$B$3)*10))</f>
        <v>5447.4965353553016</v>
      </c>
      <c r="AA242" s="92">
        <f>IF('III Tool Overview'!$H$6="Western Isles Health Board",0,IF('III Tool Overview'!$H$6="Eilean Siar Local Authority",0,new_yll(20,B242,C242,D242,$C$1,G242+H242,1,F242,F242,SIMDrateratios,RateRatios!$B$3)*10))</f>
        <v>5447.4356613819655</v>
      </c>
      <c r="AB242" s="92">
        <f t="shared" si="370"/>
        <v>6.0873973336128984E-2</v>
      </c>
      <c r="AC242" s="92">
        <f>IF('III Tool Overview'!$H$6="Western Isles Health Board",0,IF('III Tool Overview'!$H$6="Eilean Siar Local Authority",0,hosp_count(2,B242,C242,D242,$C$1,G242,1,F242,F242,SIMDRateRatios_hosp,SIMDrateratios,RateRatios!$B$3)*10))</f>
        <v>387.80355490334108</v>
      </c>
      <c r="AD242" s="92">
        <f>IF('III Tool Overview'!$H$6="Western Isles Health Board",0,IF('III Tool Overview'!$H$6="Eilean Siar Local Authority",0,hosp_count(2,B242,C242,D242,$C$1,G242+H242,1,F242,F242,SIMDRateRatios_hosp,SIMDrateratios,RateRatios!$B$3)*10))</f>
        <v>387.80016821806038</v>
      </c>
      <c r="AE242" s="92">
        <f t="shared" si="371"/>
        <v>3.3866852807022951E-3</v>
      </c>
      <c r="AF242" s="92">
        <f>IF('III Tool Overview'!$H$6="Western Isles Health Board",0,IF('III Tool Overview'!$H$6="Eilean Siar Local Authority",0,hosp_count(5,B242,C242,D242,$C$1,G242,1,F242,F242,SIMDRateRatios_hosp,SIMDrateratios,RateRatios!$B$3)*1000))</f>
        <v>163910.59589406304</v>
      </c>
      <c r="AG242" s="92">
        <f>IF('III Tool Overview'!$H$6="Western Isles Health Board",0,IF('III Tool Overview'!$H$6="Eilean Siar Local Authority",0,hosp_count(5,B242,C242,D242,$C$1,G242+H242,1,F242,F242,SIMDRateRatios_hosp,SIMDrateratios,RateRatios!$B$3)*1000))</f>
        <v>163909.16542159943</v>
      </c>
      <c r="AH242" s="92">
        <f t="shared" si="372"/>
        <v>1.4304724636022002</v>
      </c>
      <c r="AI242" s="92">
        <f>IF('III Tool Overview'!$H$6="Western Isles Health Board",0,IF('III Tool Overview'!$H$6="Eilean Siar Local Authority",0,hosp_count(10,B242,C242,D242,$C$1,G242,1,F242,F242,SIMDRateRatios_hosp,SIMDrateratios,RateRatios!$B$3)*10))</f>
        <v>4050.966381654473</v>
      </c>
      <c r="AJ242" s="92">
        <f>IF('III Tool Overview'!$H$6="Western Isles Health Board",0,IF('III Tool Overview'!$H$6="Eilean Siar Local Authority",0,hosp_count(10,B242,C242,D242,$C$1,G242+H242,1,F242,F242,SIMDRateRatios_hosp,SIMDrateratios,RateRatios!$B$3)*10))</f>
        <v>4050.9310768467021</v>
      </c>
      <c r="AK242" s="92">
        <f t="shared" si="373"/>
        <v>3.530480777089906E-2</v>
      </c>
      <c r="AL242" s="92">
        <f>IF('III Tool Overview'!$H$6="Western Isles Health Board",0,IF('III Tool Overview'!$H$6="Eilean Siar Local Authority",0,hosp_count(20,B242,C242,D242,$C$1,G242,1,F242,F242,SIMDRateRatios_hosp,SIMDrateratios,RateRatios!$B$3)*10))</f>
        <v>10392.977141851023</v>
      </c>
      <c r="AM242" s="92">
        <f>IF('III Tool Overview'!$H$6="Western Isles Health Board",0,IF('III Tool Overview'!$H$6="Eilean Siar Local Authority",0,hosp_count(20,B242,C242,D242,$C$1,G242+H242,1,F242,F242,SIMDRateRatios_hosp,SIMDrateratios,RateRatios!$B$3)*10))</f>
        <v>10392.886938272379</v>
      </c>
      <c r="AN242" s="92">
        <f t="shared" si="374"/>
        <v>9.020357864392281E-2</v>
      </c>
    </row>
    <row r="243" spans="1:63" x14ac:dyDescent="0.2">
      <c r="A243" s="83" t="s">
        <v>95</v>
      </c>
      <c r="B243" s="71">
        <v>22.5</v>
      </c>
      <c r="C243" s="71" t="s">
        <v>1</v>
      </c>
      <c r="D243" s="76">
        <v>5</v>
      </c>
      <c r="E243" s="84">
        <v>1</v>
      </c>
      <c r="F243" s="80">
        <f>HLOOKUP('III Tool Overview'!$H$6,LookUpData_Pop!$B$1:$AV$269,LookUpData_Pop!BB236,FALSE)/50</f>
        <v>702.34</v>
      </c>
      <c r="G243" s="59">
        <f>'III Tool Overview'!$H$9/110</f>
        <v>0</v>
      </c>
      <c r="H243" s="72">
        <f t="shared" si="366"/>
        <v>702.34</v>
      </c>
      <c r="I243" s="92">
        <f>IF('III Tool Overview'!$H$6="Western Isles Health Board",0,IF('III Tool Overview'!$H$6="Eilean Siar Local Authority",0,new_ci(2,B243,C243,D243,$C$1,G243,1,F243,E243*F243,SIMDrateratios,RateRatios!$B$3)*10))</f>
        <v>3.031457065484628</v>
      </c>
      <c r="J243" s="92">
        <f>IF('III Tool Overview'!$H$6="Western Isles Health Board",0,IF('III Tool Overview'!$H$6="Eilean Siar Local Authority",0,new_ci(2,B243,C243,D243,$C$1,G243+H243,1,H243,H243,SIMDrateratios,RateRatios!$B$3)*10))</f>
        <v>3.0314230332455412</v>
      </c>
      <c r="K243" s="92">
        <f>IF('III Tool Overview'!$H$6="Western Isles Health Board",0,IF('III Tool Overview'!$H$6="Eilean Siar Local Authority",0,new_ci(5,B243,C243,D243,$C$1,G243,1,F243,F243,SIMDrateratios,RateRatios!$B$3)*1000))</f>
        <v>1325.4772423873835</v>
      </c>
      <c r="L243" s="72">
        <f>IF('III Tool Overview'!$H$6="Western Isles Health Board",0,IF('III Tool Overview'!$H$6="Eilean Siar Local Authority",0,new_ci(5,B243,C243,D243,$C$1,H243,1,F243,F243,SIMDrateratios,RateRatios!$B$3)*1000))</f>
        <v>1325.4623729386892</v>
      </c>
      <c r="M243" s="92">
        <f>IF('III Tool Overview'!$H$6="Western Isles Health Board",0,IF('III Tool Overview'!$H$6="Eilean Siar Local Authority",0,new_ci(10,B243,C243,D243,$C$1,G243,1,F243,F243,SIMDrateratios,RateRatios!$B$3)*10))</f>
        <v>34.778341241293262</v>
      </c>
      <c r="N243" s="92">
        <f>IF('III Tool Overview'!$H$6="Western Isles Health Board",0,IF('III Tool Overview'!$H$6="Eilean Siar Local Authority",0,new_ci(10,B243,C243,D243,$C$1,G243+H243,1,F243,F243,SIMDrateratios,RateRatios!$B$3)*10))</f>
        <v>34.77795169117482</v>
      </c>
      <c r="O243" s="92">
        <f>IF('III Tool Overview'!$H$6="Western Isles Health Board",0,IF('III Tool Overview'!$H$6="Eilean Siar Local Authority",0,new_ci(20,B243,C243,D243,$C$1,G243,1,F243,F243,SIMDrateratios,RateRatios!$B$3)*10))</f>
        <v>101.77589033867898</v>
      </c>
      <c r="P243" s="92">
        <f>IF('III Tool Overview'!$H$6="Western Isles Health Board",0,IF('III Tool Overview'!$H$6="Eilean Siar Local Authority",0,new_ci(20,B243,C243,D243,$C$1,G243+H243,1,F243,F243,SIMDrateratios,RateRatios!$B$3)*10))</f>
        <v>101.77475583935843</v>
      </c>
      <c r="Q243" s="92">
        <f>IF('III Tool Overview'!$H$6="Western Isles Health Board",0,IF('III Tool Overview'!$H$6="Eilean Siar Local Authority",0,new_yll(2,B243,C243,D243,$C$1,G243,1,F243,F243,SIMDrateratios,RateRatios!$B$3)*10))</f>
        <v>233.42219404231633</v>
      </c>
      <c r="R243" s="92">
        <f>IF('III Tool Overview'!$H$6="Western Isles Health Board",0,IF('III Tool Overview'!$H$6="Eilean Siar Local Authority",0,new_yll(2,B243,C243,D243,$C$1,G243+H243,1,F243,F243,SIMDrateratios,RateRatios!$B$3)*10))</f>
        <v>233.41957355990667</v>
      </c>
      <c r="S243" s="92">
        <f t="shared" si="367"/>
        <v>2.6204824096680568E-3</v>
      </c>
      <c r="T243" s="92">
        <f>IF('III Tool Overview'!$H$6="Western Isles Health Board",0,IF('III Tool Overview'!$H$6="Eilean Siar Local Authority",0,new_yll(5,B243,C243,D243,$C$1,G243,1,F243,F243,SIMDrateratios,RateRatios!$B$3)*1000))</f>
        <v>99977.627306416121</v>
      </c>
      <c r="U243" s="92">
        <f>IF('III Tool Overview'!$H$6="Western Isles Health Board",0,IF('III Tool Overview'!$H$6="Eilean Siar Local Authority",0,new_yll(5,B243,C243,D243,$C$1,G243+H243,1,F243,F243,SIMDrateratios,RateRatios!$B$3)*1000))</f>
        <v>99976.505730147313</v>
      </c>
      <c r="V243" s="92">
        <f t="shared" si="368"/>
        <v>1.1215762688079849</v>
      </c>
      <c r="W243" s="92">
        <f>IF('III Tool Overview'!$H$6="Western Isles Health Board",0,IF('III Tool Overview'!$H$6="Eilean Siar Local Authority",0,new_yll(10,B243,C243,D243,$C$1,G243,1,F243,F243,SIMDrateratios,RateRatios!$B$3)*10))</f>
        <v>2525.4653155878232</v>
      </c>
      <c r="X243" s="92">
        <f>IF('III Tool Overview'!$H$6="Western Isles Health Board",0,IF('III Tool Overview'!$H$6="Eilean Siar Local Authority",0,new_yll(10,B243,C243,D243,$C$1,G243+H243,1,F243,F243,SIMDrateratios,RateRatios!$B$3)*10))</f>
        <v>2525.4370265795733</v>
      </c>
      <c r="Y243" s="92">
        <f t="shared" si="369"/>
        <v>2.8289008249885228E-2</v>
      </c>
      <c r="Z243" s="92">
        <f>IF('III Tool Overview'!$H$6="Western Isles Health Board",0,IF('III Tool Overview'!$H$6="Eilean Siar Local Authority",0,new_yll(20,B243,C243,D243,$C$1,G243,1,F243,F243,SIMDrateratios,RateRatios!$B$3)*10))</f>
        <v>6748.2340730111637</v>
      </c>
      <c r="AA243" s="92">
        <f>IF('III Tool Overview'!$H$6="Western Isles Health Board",0,IF('III Tool Overview'!$H$6="Eilean Siar Local Authority",0,new_yll(20,B243,C243,D243,$C$1,G243+H243,1,F243,F243,SIMDrateratios,RateRatios!$B$3)*10))</f>
        <v>6748.1588249092329</v>
      </c>
      <c r="AB243" s="92">
        <f t="shared" si="370"/>
        <v>7.5248101930810662E-2</v>
      </c>
      <c r="AC243" s="92">
        <f>IF('III Tool Overview'!$H$6="Western Isles Health Board",0,IF('III Tool Overview'!$H$6="Eilean Siar Local Authority",0,hosp_count(2,B243,C243,D243,$C$1,G243,1,F243,F243,SIMDRateRatios_hosp,SIMDrateratios,RateRatios!$B$3)*10))</f>
        <v>439.18435194662237</v>
      </c>
      <c r="AD243" s="92">
        <f>IF('III Tool Overview'!$H$6="Western Isles Health Board",0,IF('III Tool Overview'!$H$6="Eilean Siar Local Authority",0,hosp_count(2,B243,C243,D243,$C$1,G243+H243,1,F243,F243,SIMDRateRatios_hosp,SIMDrateratios,RateRatios!$B$3)*10))</f>
        <v>439.18051808736129</v>
      </c>
      <c r="AE243" s="92">
        <f t="shared" si="371"/>
        <v>3.8338592610784872E-3</v>
      </c>
      <c r="AF243" s="92">
        <f>IF('III Tool Overview'!$H$6="Western Isles Health Board",0,IF('III Tool Overview'!$H$6="Eilean Siar Local Authority",0,hosp_count(5,B243,C243,D243,$C$1,G243,1,F243,F243,SIMDRateRatios_hosp,SIMDrateratios,RateRatios!$B$3)*1000))</f>
        <v>185594.99024747737</v>
      </c>
      <c r="AG243" s="92">
        <f>IF('III Tool Overview'!$H$6="Western Isles Health Board",0,IF('III Tool Overview'!$H$6="Eilean Siar Local Authority",0,hosp_count(5,B243,C243,D243,$C$1,G243+H243,1,F243,F243,SIMDRateRatios_hosp,SIMDrateratios,RateRatios!$B$3)*1000))</f>
        <v>185593.37154376018</v>
      </c>
      <c r="AH243" s="92">
        <f t="shared" si="372"/>
        <v>1.618703717191238</v>
      </c>
      <c r="AI243" s="92">
        <f>IF('III Tool Overview'!$H$6="Western Isles Health Board",0,IF('III Tool Overview'!$H$6="Eilean Siar Local Authority",0,hosp_count(10,B243,C243,D243,$C$1,G243,1,F243,F243,SIMDRateRatios_hosp,SIMDrateratios,RateRatios!$B$3)*10))</f>
        <v>4585.2405800787383</v>
      </c>
      <c r="AJ243" s="92">
        <f>IF('III Tool Overview'!$H$6="Western Isles Health Board",0,IF('III Tool Overview'!$H$6="Eilean Siar Local Authority",0,hosp_count(10,B243,C243,D243,$C$1,G243+H243,1,F243,F243,SIMDRateRatios_hosp,SIMDrateratios,RateRatios!$B$3)*10))</f>
        <v>4585.200662404267</v>
      </c>
      <c r="AK243" s="92">
        <f t="shared" si="373"/>
        <v>3.9917674471325881E-2</v>
      </c>
      <c r="AL243" s="92">
        <f>IF('III Tool Overview'!$H$6="Western Isles Health Board",0,IF('III Tool Overview'!$H$6="Eilean Siar Local Authority",0,hosp_count(20,B243,C243,D243,$C$1,G243,1,F243,F243,SIMDRateRatios_hosp,SIMDrateratios,RateRatios!$B$3)*10))</f>
        <v>11751.079906287785</v>
      </c>
      <c r="AM243" s="92">
        <f>IF('III Tool Overview'!$H$6="Western Isles Health Board",0,IF('III Tool Overview'!$H$6="Eilean Siar Local Authority",0,hosp_count(20,B243,C243,D243,$C$1,G243+H243,1,F243,F243,SIMDRateRatios_hosp,SIMDrateratios,RateRatios!$B$3)*10))</f>
        <v>11750.978167506519</v>
      </c>
      <c r="AN243" s="92">
        <f t="shared" si="374"/>
        <v>0.10173878126624913</v>
      </c>
    </row>
    <row r="244" spans="1:63" x14ac:dyDescent="0.2">
      <c r="A244" s="83" t="s">
        <v>96</v>
      </c>
      <c r="B244" s="71">
        <v>27.5</v>
      </c>
      <c r="C244" s="71" t="s">
        <v>1</v>
      </c>
      <c r="D244" s="76">
        <v>5</v>
      </c>
      <c r="E244" s="84">
        <v>1</v>
      </c>
      <c r="F244" s="80">
        <f>HLOOKUP('III Tool Overview'!$H$6,LookUpData_Pop!$B$1:$AV$269,LookUpData_Pop!BB237,FALSE)/50</f>
        <v>562.55999999999995</v>
      </c>
      <c r="G244" s="59">
        <f>'III Tool Overview'!$H$9/110</f>
        <v>0</v>
      </c>
      <c r="H244" s="72">
        <f t="shared" si="366"/>
        <v>562.55999999999995</v>
      </c>
      <c r="I244" s="92">
        <f>IF('III Tool Overview'!$H$6="Western Isles Health Board",0,IF('III Tool Overview'!$H$6="Eilean Siar Local Authority",0,new_ci(2,B244,C244,D244,$C$1,G244,1,F244,E244*F244,SIMDrateratios,RateRatios!$B$3)*10))</f>
        <v>3.7487024895828154</v>
      </c>
      <c r="J244" s="92">
        <f>IF('III Tool Overview'!$H$6="Western Isles Health Board",0,IF('III Tool Overview'!$H$6="Eilean Siar Local Authority",0,new_ci(2,B244,C244,D244,$C$1,G244+H244,1,H244,H244,SIMDrateratios,RateRatios!$B$3)*10))</f>
        <v>3.7486603569206549</v>
      </c>
      <c r="K244" s="92">
        <f>IF('III Tool Overview'!$H$6="Western Isles Health Board",0,IF('III Tool Overview'!$H$6="Eilean Siar Local Authority",0,new_ci(5,B244,C244,D244,$C$1,G244,1,F244,F244,SIMDrateratios,RateRatios!$B$3)*1000))</f>
        <v>1638.4370198241047</v>
      </c>
      <c r="L244" s="72">
        <f>IF('III Tool Overview'!$H$6="Western Isles Health Board",0,IF('III Tool Overview'!$H$6="Eilean Siar Local Authority",0,new_ci(5,B244,C244,D244,$C$1,H244,1,F244,F244,SIMDrateratios,RateRatios!$B$3)*1000))</f>
        <v>1638.4186257076271</v>
      </c>
      <c r="M244" s="92">
        <f>IF('III Tool Overview'!$H$6="Western Isles Health Board",0,IF('III Tool Overview'!$H$6="Eilean Siar Local Authority",0,new_ci(10,B244,C244,D244,$C$1,G244,1,F244,F244,SIMDrateratios,RateRatios!$B$3)*10))</f>
        <v>42.953997615783017</v>
      </c>
      <c r="N244" s="92">
        <f>IF('III Tool Overview'!$H$6="Western Isles Health Board",0,IF('III Tool Overview'!$H$6="Eilean Siar Local Authority",0,new_ci(10,B244,C244,D244,$C$1,G244+H244,1,F244,F244,SIMDrateratios,RateRatios!$B$3)*10))</f>
        <v>42.953516531855684</v>
      </c>
      <c r="O244" s="92">
        <f>IF('III Tool Overview'!$H$6="Western Isles Health Board",0,IF('III Tool Overview'!$H$6="Eilean Siar Local Authority",0,new_ci(20,B244,C244,D244,$C$1,G244,1,F244,F244,SIMDrateratios,RateRatios!$B$3)*10))</f>
        <v>125.37367284860969</v>
      </c>
      <c r="P244" s="92">
        <f>IF('III Tool Overview'!$H$6="Western Isles Health Board",0,IF('III Tool Overview'!$H$6="Eilean Siar Local Authority",0,new_ci(20,B244,C244,D244,$C$1,G244+H244,1,F244,F244,SIMDrateratios,RateRatios!$B$3)*10))</f>
        <v>125.37227909581651</v>
      </c>
      <c r="Q244" s="92">
        <f>IF('III Tool Overview'!$H$6="Western Isles Health Board",0,IF('III Tool Overview'!$H$6="Eilean Siar Local Authority",0,new_yll(2,B244,C244,D244,$C$1,G244,1,F244,F244,SIMDrateratios,RateRatios!$B$3)*10))</f>
        <v>266.15787676037991</v>
      </c>
      <c r="R244" s="92">
        <f>IF('III Tool Overview'!$H$6="Western Isles Health Board",0,IF('III Tool Overview'!$H$6="Eilean Siar Local Authority",0,new_yll(2,B244,C244,D244,$C$1,G244+H244,1,F244,F244,SIMDrateratios,RateRatios!$B$3)*10))</f>
        <v>266.15488534136654</v>
      </c>
      <c r="S244" s="92">
        <f t="shared" si="367"/>
        <v>2.9914190133695229E-3</v>
      </c>
      <c r="T244" s="92">
        <f>IF('III Tool Overview'!$H$6="Western Isles Health Board",0,IF('III Tool Overview'!$H$6="Eilean Siar Local Authority",0,new_yll(5,B244,C244,D244,$C$1,G244,1,F244,F244,SIMDrateratios,RateRatios!$B$3)*1000))</f>
        <v>113753.34932067804</v>
      </c>
      <c r="U244" s="92">
        <f>IF('III Tool Overview'!$H$6="Western Isles Health Board",0,IF('III Tool Overview'!$H$6="Eilean Siar Local Authority",0,new_yll(5,B244,C244,D244,$C$1,G244+H244,1,F244,F244,SIMDrateratios,RateRatios!$B$3)*1000))</f>
        <v>113752.07223783563</v>
      </c>
      <c r="V244" s="92">
        <f t="shared" si="368"/>
        <v>1.2770828424108913</v>
      </c>
      <c r="W244" s="92">
        <f>IF('III Tool Overview'!$H$6="Western Isles Health Board",0,IF('III Tool Overview'!$H$6="Eilean Siar Local Authority",0,new_yll(10,B244,C244,D244,$C$1,G244,1,F244,F244,SIMDrateratios,RateRatios!$B$3)*10))</f>
        <v>2861.5102172996922</v>
      </c>
      <c r="X244" s="92">
        <f>IF('III Tool Overview'!$H$6="Western Isles Health Board",0,IF('III Tool Overview'!$H$6="Eilean Siar Local Authority",0,new_yll(10,B244,C244,D244,$C$1,G244+H244,1,F244,F244,SIMDrateratios,RateRatios!$B$3)*10))</f>
        <v>2861.4781657254653</v>
      </c>
      <c r="Y244" s="92">
        <f t="shared" si="369"/>
        <v>3.2051574226898083E-2</v>
      </c>
      <c r="Z244" s="92">
        <f>IF('III Tool Overview'!$H$6="Western Isles Health Board",0,IF('III Tool Overview'!$H$6="Eilean Siar Local Authority",0,new_yll(20,B244,C244,D244,$C$1,G244,1,F244,F244,SIMDrateratios,RateRatios!$B$3)*10))</f>
        <v>7562.1498512804455</v>
      </c>
      <c r="AA244" s="92">
        <f>IF('III Tool Overview'!$H$6="Western Isles Health Board",0,IF('III Tool Overview'!$H$6="Eilean Siar Local Authority",0,new_yll(20,B244,C244,D244,$C$1,G244+H244,1,F244,F244,SIMDrateratios,RateRatios!$B$3)*10))</f>
        <v>7562.0657362401153</v>
      </c>
      <c r="AB244" s="92">
        <f t="shared" si="370"/>
        <v>8.4115040330289048E-2</v>
      </c>
      <c r="AC244" s="92">
        <f>IF('III Tool Overview'!$H$6="Western Isles Health Board",0,IF('III Tool Overview'!$H$6="Eilean Siar Local Authority",0,hosp_count(2,B244,C244,D244,$C$1,G244,1,F244,F244,SIMDRateRatios_hosp,SIMDrateratios,RateRatios!$B$3)*10))</f>
        <v>433.69949765595669</v>
      </c>
      <c r="AD244" s="92">
        <f>IF('III Tool Overview'!$H$6="Western Isles Health Board",0,IF('III Tool Overview'!$H$6="Eilean Siar Local Authority",0,hosp_count(2,B244,C244,D244,$C$1,G244+H244,1,F244,F244,SIMDRateRatios_hosp,SIMDrateratios,RateRatios!$B$3)*10))</f>
        <v>433.69570688046383</v>
      </c>
      <c r="AE244" s="92">
        <f t="shared" si="371"/>
        <v>3.790775492859666E-3</v>
      </c>
      <c r="AF244" s="92">
        <f>IF('III Tool Overview'!$H$6="Western Isles Health Board",0,IF('III Tool Overview'!$H$6="Eilean Siar Local Authority",0,hosp_count(5,B244,C244,D244,$C$1,G244,1,F244,F244,SIMDRateRatios_hosp,SIMDrateratios,RateRatios!$B$3)*1000))</f>
        <v>183207.90682681988</v>
      </c>
      <c r="AG244" s="92">
        <f>IF('III Tool Overview'!$H$6="Western Isles Health Board",0,IF('III Tool Overview'!$H$6="Eilean Siar Local Authority",0,hosp_count(5,B244,C244,D244,$C$1,G244+H244,1,F244,F244,SIMDRateRatios_hosp,SIMDrateratios,RateRatios!$B$3)*1000))</f>
        <v>183206.30769616441</v>
      </c>
      <c r="AH244" s="92">
        <f t="shared" si="372"/>
        <v>1.5991306554642506</v>
      </c>
      <c r="AI244" s="92">
        <f>IF('III Tool Overview'!$H$6="Western Isles Health Board",0,IF('III Tool Overview'!$H$6="Eilean Siar Local Authority",0,hosp_count(10,B244,C244,D244,$C$1,G244,1,F244,F244,SIMDRateRatios_hosp,SIMDrateratios,RateRatios!$B$3)*10))</f>
        <v>4522.7573403023889</v>
      </c>
      <c r="AJ244" s="92">
        <f>IF('III Tool Overview'!$H$6="Western Isles Health Board",0,IF('III Tool Overview'!$H$6="Eilean Siar Local Authority",0,hosp_count(10,B244,C244,D244,$C$1,G244+H244,1,F244,F244,SIMDRateRatios_hosp,SIMDrateratios,RateRatios!$B$3)*10))</f>
        <v>4522.7179752872589</v>
      </c>
      <c r="AK244" s="92">
        <f t="shared" si="373"/>
        <v>3.9365015129988024E-2</v>
      </c>
      <c r="AL244" s="92">
        <f>IF('III Tool Overview'!$H$6="Western Isles Health Board",0,IF('III Tool Overview'!$H$6="Eilean Siar Local Authority",0,hosp_count(20,B244,C244,D244,$C$1,G244,1,F244,F244,SIMDRateRatios_hosp,SIMDrateratios,RateRatios!$B$3)*10))</f>
        <v>11564.123883489003</v>
      </c>
      <c r="AM244" s="92">
        <f>IF('III Tool Overview'!$H$6="Western Isles Health Board",0,IF('III Tool Overview'!$H$6="Eilean Siar Local Authority",0,hosp_count(20,B244,C244,D244,$C$1,G244+H244,1,F244,F244,SIMDRateRatios_hosp,SIMDrateratios,RateRatios!$B$3)*10))</f>
        <v>11564.024086174799</v>
      </c>
      <c r="AN244" s="92">
        <f t="shared" si="374"/>
        <v>9.9797314203897258E-2</v>
      </c>
    </row>
    <row r="245" spans="1:63" x14ac:dyDescent="0.2">
      <c r="A245" s="83" t="s">
        <v>97</v>
      </c>
      <c r="B245" s="71">
        <v>32.5</v>
      </c>
      <c r="C245" s="71" t="s">
        <v>1</v>
      </c>
      <c r="D245" s="76">
        <v>5</v>
      </c>
      <c r="E245" s="84">
        <v>1</v>
      </c>
      <c r="F245" s="80">
        <f>HLOOKUP('III Tool Overview'!$H$6,LookUpData_Pop!$B$1:$AV$269,LookUpData_Pop!BB238,FALSE)/50</f>
        <v>463.38</v>
      </c>
      <c r="G245" s="59">
        <f>'III Tool Overview'!$H$9/110</f>
        <v>0</v>
      </c>
      <c r="H245" s="72">
        <f t="shared" si="366"/>
        <v>463.38</v>
      </c>
      <c r="I245" s="92">
        <f>IF('III Tool Overview'!$H$6="Western Isles Health Board",0,IF('III Tool Overview'!$H$6="Eilean Siar Local Authority",0,new_ci(2,B245,C245,D245,$C$1,G245,1,F245,E245*F245,SIMDrateratios,RateRatios!$B$3)*10))</f>
        <v>4.124521131869276</v>
      </c>
      <c r="J245" s="92">
        <f>IF('III Tool Overview'!$H$6="Western Isles Health Board",0,IF('III Tool Overview'!$H$6="Eilean Siar Local Authority",0,new_ci(2,B245,C245,D245,$C$1,G245+H245,1,H245,H245,SIMDrateratios,RateRatios!$B$3)*10))</f>
        <v>4.1244748546772128</v>
      </c>
      <c r="K245" s="92">
        <f>IF('III Tool Overview'!$H$6="Western Isles Health Board",0,IF('III Tool Overview'!$H$6="Eilean Siar Local Authority",0,new_ci(5,B245,C245,D245,$C$1,G245,1,F245,F245,SIMDrateratios,RateRatios!$B$3)*1000))</f>
        <v>1802.0145902791355</v>
      </c>
      <c r="L245" s="72">
        <f>IF('III Tool Overview'!$H$6="Western Isles Health Board",0,IF('III Tool Overview'!$H$6="Eilean Siar Local Authority",0,new_ci(5,B245,C245,D245,$C$1,H245,1,F245,F245,SIMDrateratios,RateRatios!$B$3)*1000))</f>
        <v>1801.9944020241392</v>
      </c>
      <c r="M245" s="92">
        <f>IF('III Tool Overview'!$H$6="Western Isles Health Board",0,IF('III Tool Overview'!$H$6="Eilean Siar Local Authority",0,new_ci(10,B245,C245,D245,$C$1,G245,1,F245,F245,SIMDrateratios,RateRatios!$B$3)*10))</f>
        <v>47.204840680318384</v>
      </c>
      <c r="N245" s="92">
        <f>IF('III Tool Overview'!$H$6="Western Isles Health Board",0,IF('III Tool Overview'!$H$6="Eilean Siar Local Authority",0,new_ci(10,B245,C245,D245,$C$1,G245+H245,1,F245,F245,SIMDrateratios,RateRatios!$B$3)*10))</f>
        <v>47.204313513497389</v>
      </c>
      <c r="O245" s="92">
        <f>IF('III Tool Overview'!$H$6="Western Isles Health Board",0,IF('III Tool Overview'!$H$6="Eilean Siar Local Authority",0,new_ci(20,B245,C245,D245,$C$1,G245,1,F245,F245,SIMDrateratios,RateRatios!$B$3)*10))</f>
        <v>137.43926011690985</v>
      </c>
      <c r="P245" s="92">
        <f>IF('III Tool Overview'!$H$6="Western Isles Health Board",0,IF('III Tool Overview'!$H$6="Eilean Siar Local Authority",0,new_ci(20,B245,C245,D245,$C$1,G245+H245,1,F245,F245,SIMDrateratios,RateRatios!$B$3)*10))</f>
        <v>137.43774046803864</v>
      </c>
      <c r="Q245" s="92">
        <f>IF('III Tool Overview'!$H$6="Western Isles Health Board",0,IF('III Tool Overview'!$H$6="Eilean Siar Local Authority",0,new_yll(2,B245,C245,D245,$C$1,G245,1,F245,F245,SIMDrateratios,RateRatios!$B$3)*10))</f>
        <v>276.34291583524151</v>
      </c>
      <c r="R245" s="92">
        <f>IF('III Tool Overview'!$H$6="Western Isles Health Board",0,IF('III Tool Overview'!$H$6="Eilean Siar Local Authority",0,new_yll(2,B245,C245,D245,$C$1,G245+H245,1,F245,F245,SIMDrateratios,RateRatios!$B$3)*10))</f>
        <v>276.33981526337328</v>
      </c>
      <c r="S245" s="92">
        <f t="shared" si="367"/>
        <v>3.1005718682308725E-3</v>
      </c>
      <c r="T245" s="92">
        <f>IF('III Tool Overview'!$H$6="Western Isles Health Board",0,IF('III Tool Overview'!$H$6="Eilean Siar Local Authority",0,new_yll(5,B245,C245,D245,$C$1,G245,1,F245,F245,SIMDrateratios,RateRatios!$B$3)*1000))</f>
        <v>117902.69942542312</v>
      </c>
      <c r="U245" s="92">
        <f>IF('III Tool Overview'!$H$6="Western Isles Health Board",0,IF('III Tool Overview'!$H$6="Eilean Siar Local Authority",0,new_yll(5,B245,C245,D245,$C$1,G245+H245,1,F245,F245,SIMDrateratios,RateRatios!$B$3)*1000))</f>
        <v>117901.37851822286</v>
      </c>
      <c r="V245" s="92">
        <f t="shared" si="368"/>
        <v>1.320907200264628</v>
      </c>
      <c r="W245" s="92">
        <f>IF('III Tool Overview'!$H$6="Western Isles Health Board",0,IF('III Tool Overview'!$H$6="Eilean Siar Local Authority",0,new_yll(10,B245,C245,D245,$C$1,G245,1,F245,F245,SIMDrateratios,RateRatios!$B$3)*10))</f>
        <v>2955.9627787262007</v>
      </c>
      <c r="X245" s="92">
        <f>IF('III Tool Overview'!$H$6="Western Isles Health Board",0,IF('III Tool Overview'!$H$6="Eilean Siar Local Authority",0,new_yll(10,B245,C245,D245,$C$1,G245+H245,1,F245,F245,SIMDrateratios,RateRatios!$B$3)*10))</f>
        <v>2955.9297636070123</v>
      </c>
      <c r="Y245" s="92">
        <f t="shared" si="369"/>
        <v>3.3015119188348763E-2</v>
      </c>
      <c r="Z245" s="92">
        <f>IF('III Tool Overview'!$H$6="Western Isles Health Board",0,IF('III Tool Overview'!$H$6="Eilean Siar Local Authority",0,new_yll(20,B245,C245,D245,$C$1,G245,1,F245,F245,SIMDrateratios,RateRatios!$B$3)*10))</f>
        <v>7741.7305976587986</v>
      </c>
      <c r="AA245" s="92">
        <f>IF('III Tool Overview'!$H$6="Western Isles Health Board",0,IF('III Tool Overview'!$H$6="Eilean Siar Local Authority",0,new_yll(20,B245,C245,D245,$C$1,G245+H245,1,F245,F245,SIMDrateratios,RateRatios!$B$3)*10))</f>
        <v>7741.6449277983875</v>
      </c>
      <c r="AB245" s="92">
        <f t="shared" si="370"/>
        <v>8.5669860411144327E-2</v>
      </c>
      <c r="AC245" s="92">
        <f>IF('III Tool Overview'!$H$6="Western Isles Health Board",0,IF('III Tool Overview'!$H$6="Eilean Siar Local Authority",0,hosp_count(2,B245,C245,D245,$C$1,G245,1,F245,F245,SIMDRateRatios_hosp,SIMDrateratios,RateRatios!$B$3)*10))</f>
        <v>410.74387777448896</v>
      </c>
      <c r="AD245" s="92">
        <f>IF('III Tool Overview'!$H$6="Western Isles Health Board",0,IF('III Tool Overview'!$H$6="Eilean Siar Local Authority",0,hosp_count(2,B245,C245,D245,$C$1,G245+H245,1,F245,F245,SIMDRateRatios_hosp,SIMDrateratios,RateRatios!$B$3)*10))</f>
        <v>410.74029339152872</v>
      </c>
      <c r="AE245" s="92">
        <f t="shared" si="371"/>
        <v>3.584382960241328E-3</v>
      </c>
      <c r="AF245" s="92">
        <f>IF('III Tool Overview'!$H$6="Western Isles Health Board",0,IF('III Tool Overview'!$H$6="Eilean Siar Local Authority",0,hosp_count(5,B245,C245,D245,$C$1,G245,1,F245,F245,SIMDRateRatios_hosp,SIMDrateratios,RateRatios!$B$3)*1000))</f>
        <v>173448.27664839549</v>
      </c>
      <c r="AG245" s="92">
        <f>IF('III Tool Overview'!$H$6="Western Isles Health Board",0,IF('III Tool Overview'!$H$6="Eilean Siar Local Authority",0,hosp_count(5,B245,C245,D245,$C$1,G245+H245,1,F245,F245,SIMDRateRatios_hosp,SIMDrateratios,RateRatios!$B$3)*1000))</f>
        <v>173446.76582911919</v>
      </c>
      <c r="AH245" s="92">
        <f t="shared" si="372"/>
        <v>1.5108192763000261</v>
      </c>
      <c r="AI245" s="92">
        <f>IF('III Tool Overview'!$H$6="Western Isles Health Board",0,IF('III Tool Overview'!$H$6="Eilean Siar Local Authority",0,hosp_count(10,B245,C245,D245,$C$1,G245,1,F245,F245,SIMDRateRatios_hosp,SIMDrateratios,RateRatios!$B$3)*10))</f>
        <v>4278.6640106504501</v>
      </c>
      <c r="AJ245" s="92">
        <f>IF('III Tool Overview'!$H$6="Western Isles Health Board",0,IF('III Tool Overview'!$H$6="Eilean Siar Local Authority",0,hosp_count(10,B245,C245,D245,$C$1,G245+H245,1,F245,F245,SIMDRateRatios_hosp,SIMDrateratios,RateRatios!$B$3)*10))</f>
        <v>4278.6268824819535</v>
      </c>
      <c r="AK245" s="92">
        <f t="shared" si="373"/>
        <v>3.7128168496565195E-2</v>
      </c>
      <c r="AL245" s="92">
        <f>IF('III Tool Overview'!$H$6="Western Isles Health Board",0,IF('III Tool Overview'!$H$6="Eilean Siar Local Authority",0,hosp_count(20,B245,C245,D245,$C$1,G245,1,F245,F245,SIMDRateRatios_hosp,SIMDrateratios,RateRatios!$B$3)*10))</f>
        <v>10915.916171385019</v>
      </c>
      <c r="AM245" s="92">
        <f>IF('III Tool Overview'!$H$6="Western Isles Health Board",0,IF('III Tool Overview'!$H$6="Eilean Siar Local Authority",0,hosp_count(20,B245,C245,D245,$C$1,G245+H245,1,F245,F245,SIMDRateRatios_hosp,SIMDrateratios,RateRatios!$B$3)*10))</f>
        <v>10915.822521723436</v>
      </c>
      <c r="AN245" s="92">
        <f t="shared" si="374"/>
        <v>9.3649661583185662E-2</v>
      </c>
    </row>
    <row r="246" spans="1:63" x14ac:dyDescent="0.2">
      <c r="A246" s="83" t="s">
        <v>98</v>
      </c>
      <c r="B246" s="71">
        <v>37.5</v>
      </c>
      <c r="C246" s="71" t="s">
        <v>1</v>
      </c>
      <c r="D246" s="76">
        <v>5</v>
      </c>
      <c r="E246" s="84">
        <v>1</v>
      </c>
      <c r="F246" s="80">
        <f>HLOOKUP('III Tool Overview'!$H$6,LookUpData_Pop!$B$1:$AV$269,LookUpData_Pop!BB239,FALSE)/50</f>
        <v>590.20000000000005</v>
      </c>
      <c r="G246" s="59">
        <f>'III Tool Overview'!$H$9/110</f>
        <v>0</v>
      </c>
      <c r="H246" s="72">
        <f t="shared" si="366"/>
        <v>590.20000000000005</v>
      </c>
      <c r="I246" s="92">
        <f>IF('III Tool Overview'!$H$6="Western Isles Health Board",0,IF('III Tool Overview'!$H$6="Eilean Siar Local Authority",0,new_ci(2,B246,C246,D246,$C$1,G246,1,F246,E246*F246,SIMDrateratios,RateRatios!$B$3)*10))</f>
        <v>8.1094122140876177</v>
      </c>
      <c r="J246" s="92">
        <f>IF('III Tool Overview'!$H$6="Western Isles Health Board",0,IF('III Tool Overview'!$H$6="Eilean Siar Local Authority",0,new_ci(2,B246,C246,D246,$C$1,G246+H246,1,H246,H246,SIMDrateratios,RateRatios!$B$3)*10))</f>
        <v>8.1093212045887917</v>
      </c>
      <c r="K246" s="92">
        <f>IF('III Tool Overview'!$H$6="Western Isles Health Board",0,IF('III Tool Overview'!$H$6="Eilean Siar Local Authority",0,new_ci(5,B246,C246,D246,$C$1,G246,1,F246,F246,SIMDrateratios,RateRatios!$B$3)*1000))</f>
        <v>3540.1314963516434</v>
      </c>
      <c r="L246" s="72">
        <f>IF('III Tool Overview'!$H$6="Western Isles Health Board",0,IF('III Tool Overview'!$H$6="Eilean Siar Local Authority",0,new_ci(5,B246,C246,D246,$C$1,H246,1,F246,F246,SIMDrateratios,RateRatios!$B$3)*1000))</f>
        <v>3540.0918586663552</v>
      </c>
      <c r="M246" s="92">
        <f>IF('III Tool Overview'!$H$6="Western Isles Health Board",0,IF('III Tool Overview'!$H$6="Eilean Siar Local Authority",0,new_ci(10,B246,C246,D246,$C$1,G246,1,F246,F246,SIMDrateratios,RateRatios!$B$3)*10))</f>
        <v>92.576454108756238</v>
      </c>
      <c r="N246" s="92">
        <f>IF('III Tool Overview'!$H$6="Western Isles Health Board",0,IF('III Tool Overview'!$H$6="Eilean Siar Local Authority",0,new_ci(10,B246,C246,D246,$C$1,G246+H246,1,F246,F246,SIMDrateratios,RateRatios!$B$3)*10))</f>
        <v>92.575422633250241</v>
      </c>
      <c r="O246" s="92">
        <f>IF('III Tool Overview'!$H$6="Western Isles Health Board",0,IF('III Tool Overview'!$H$6="Eilean Siar Local Authority",0,new_ci(20,B246,C246,D246,$C$1,G246,1,F246,F246,SIMDrateratios,RateRatios!$B$3)*10))</f>
        <v>268.10045616902789</v>
      </c>
      <c r="P246" s="92">
        <f>IF('III Tool Overview'!$H$6="Western Isles Health Board",0,IF('III Tool Overview'!$H$6="Eilean Siar Local Authority",0,new_ci(20,B246,C246,D246,$C$1,G246+H246,1,F246,F246,SIMDrateratios,RateRatios!$B$3)*10))</f>
        <v>268.0975147327224</v>
      </c>
      <c r="Q246" s="92">
        <f>IF('III Tool Overview'!$H$6="Western Isles Health Board",0,IF('III Tool Overview'!$H$6="Eilean Siar Local Authority",0,new_yll(2,B246,C246,D246,$C$1,G246,1,F246,F246,SIMDrateratios,RateRatios!$B$3)*10))</f>
        <v>494.67414505934471</v>
      </c>
      <c r="R246" s="92">
        <f>IF('III Tool Overview'!$H$6="Western Isles Health Board",0,IF('III Tool Overview'!$H$6="Eilean Siar Local Authority",0,new_yll(2,B246,C246,D246,$C$1,G246+H246,1,F246,F246,SIMDrateratios,RateRatios!$B$3)*10))</f>
        <v>494.6685934799163</v>
      </c>
      <c r="S246" s="92">
        <f t="shared" si="367"/>
        <v>5.5515794284133335E-3</v>
      </c>
      <c r="T246" s="92">
        <f>IF('III Tool Overview'!$H$6="Western Isles Health Board",0,IF('III Tool Overview'!$H$6="Eilean Siar Local Authority",0,new_yll(5,B246,C246,D246,$C$1,G246,1,F246,F246,SIMDrateratios,RateRatios!$B$3)*1000))</f>
        <v>210386.23492699361</v>
      </c>
      <c r="U246" s="92">
        <f>IF('III Tool Overview'!$H$6="Western Isles Health Board",0,IF('III Tool Overview'!$H$6="Eilean Siar Local Authority",0,new_yll(5,B246,C246,D246,$C$1,G246+H246,1,F246,F246,SIMDrateratios,RateRatios!$B$3)*1000))</f>
        <v>210383.87922709429</v>
      </c>
      <c r="V246" s="92">
        <f t="shared" si="368"/>
        <v>2.3556998993153684</v>
      </c>
      <c r="W246" s="92">
        <f>IF('III Tool Overview'!$H$6="Western Isles Health Board",0,IF('III Tool Overview'!$H$6="Eilean Siar Local Authority",0,new_yll(10,B246,C246,D246,$C$1,G246,1,F246,F246,SIMDrateratios,RateRatios!$B$3)*10))</f>
        <v>5242.0487700139247</v>
      </c>
      <c r="X246" s="92">
        <f>IF('III Tool Overview'!$H$6="Western Isles Health Board",0,IF('III Tool Overview'!$H$6="Eilean Siar Local Authority",0,new_yll(10,B246,C246,D246,$C$1,G246+H246,1,F246,F246,SIMDrateratios,RateRatios!$B$3)*10))</f>
        <v>5241.9903516859049</v>
      </c>
      <c r="Y246" s="92">
        <f t="shared" si="369"/>
        <v>5.8418328019797627E-2</v>
      </c>
      <c r="Z246" s="92">
        <f>IF('III Tool Overview'!$H$6="Western Isles Health Board",0,IF('III Tool Overview'!$H$6="Eilean Siar Local Authority",0,new_yll(20,B246,C246,D246,$C$1,G246,1,F246,F246,SIMDrateratios,RateRatios!$B$3)*10))</f>
        <v>13499.728712730433</v>
      </c>
      <c r="AA246" s="92">
        <f>IF('III Tool Overview'!$H$6="Western Isles Health Board",0,IF('III Tool Overview'!$H$6="Eilean Siar Local Authority",0,new_yll(20,B246,C246,D246,$C$1,G246+H246,1,F246,F246,SIMDrateratios,RateRatios!$B$3)*10))</f>
        <v>13499.580389288571</v>
      </c>
      <c r="AB246" s="92">
        <f t="shared" si="370"/>
        <v>0.14832344186288537</v>
      </c>
      <c r="AC246" s="92">
        <f>IF('III Tool Overview'!$H$6="Western Isles Health Board",0,IF('III Tool Overview'!$H$6="Eilean Siar Local Authority",0,hosp_count(2,B246,C246,D246,$C$1,G246,1,F246,F246,SIMDRateRatios_hosp,SIMDrateratios,RateRatios!$B$3)*10))</f>
        <v>644.99096971667097</v>
      </c>
      <c r="AD246" s="92">
        <f>IF('III Tool Overview'!$H$6="Western Isles Health Board",0,IF('III Tool Overview'!$H$6="Eilean Siar Local Authority",0,hosp_count(2,B246,C246,D246,$C$1,G246+H246,1,F246,F246,SIMDRateRatios_hosp,SIMDrateratios,RateRatios!$B$3)*10))</f>
        <v>644.98533845069892</v>
      </c>
      <c r="AE246" s="92">
        <f t="shared" si="371"/>
        <v>5.6312659720560987E-3</v>
      </c>
      <c r="AF246" s="92">
        <f>IF('III Tool Overview'!$H$6="Western Isles Health Board",0,IF('III Tool Overview'!$H$6="Eilean Siar Local Authority",0,hosp_count(5,B246,C246,D246,$C$1,G246,1,F246,F246,SIMDRateRatios_hosp,SIMDrateratios,RateRatios!$B$3)*1000))</f>
        <v>272153.68363699107</v>
      </c>
      <c r="AG246" s="92">
        <f>IF('III Tool Overview'!$H$6="Western Isles Health Board",0,IF('III Tool Overview'!$H$6="Eilean Siar Local Authority",0,hosp_count(5,B246,C246,D246,$C$1,G246+H246,1,F246,F246,SIMDRateRatios_hosp,SIMDrateratios,RateRatios!$B$3)*1000))</f>
        <v>272151.31428221666</v>
      </c>
      <c r="AH246" s="92">
        <f t="shared" si="372"/>
        <v>2.3693547744187526</v>
      </c>
      <c r="AI246" s="92">
        <f>IF('III Tool Overview'!$H$6="Western Isles Health Board",0,IF('III Tool Overview'!$H$6="Eilean Siar Local Authority",0,hosp_count(10,B246,C246,D246,$C$1,G246,1,F246,F246,SIMDRateRatios_hosp,SIMDrateratios,RateRatios!$B$3)*10))</f>
        <v>6702.8388876576118</v>
      </c>
      <c r="AJ246" s="92">
        <f>IF('III Tool Overview'!$H$6="Western Isles Health Board",0,IF('III Tool Overview'!$H$6="Eilean Siar Local Authority",0,hosp_count(10,B246,C246,D246,$C$1,G246+H246,1,F246,F246,SIMDRateRatios_hosp,SIMDrateratios,RateRatios!$B$3)*10))</f>
        <v>6702.7808741047056</v>
      </c>
      <c r="AK246" s="92">
        <f t="shared" si="373"/>
        <v>5.801355290623178E-2</v>
      </c>
      <c r="AL246" s="92">
        <f>IF('III Tool Overview'!$H$6="Western Isles Health Board",0,IF('III Tool Overview'!$H$6="Eilean Siar Local Authority",0,hosp_count(20,B246,C246,D246,$C$1,G246,1,F246,F246,SIMDRateRatios_hosp,SIMDrateratios,RateRatios!$B$3)*10))</f>
        <v>17019.433444509385</v>
      </c>
      <c r="AM246" s="92">
        <f>IF('III Tool Overview'!$H$6="Western Isles Health Board",0,IF('III Tool Overview'!$H$6="Eilean Siar Local Authority",0,hosp_count(20,B246,C246,D246,$C$1,G246+H246,1,F246,F246,SIMDRateRatios_hosp,SIMDrateratios,RateRatios!$B$3)*10))</f>
        <v>17019.288715165789</v>
      </c>
      <c r="AN246" s="92">
        <f t="shared" si="374"/>
        <v>0.14472934359582723</v>
      </c>
    </row>
    <row r="247" spans="1:63" x14ac:dyDescent="0.2">
      <c r="A247" s="83" t="s">
        <v>99</v>
      </c>
      <c r="B247" s="71">
        <v>42.5</v>
      </c>
      <c r="C247" s="71" t="s">
        <v>1</v>
      </c>
      <c r="D247" s="76">
        <v>5</v>
      </c>
      <c r="E247" s="84">
        <v>1</v>
      </c>
      <c r="F247" s="80">
        <f>HLOOKUP('III Tool Overview'!$H$6,LookUpData_Pop!$B$1:$AV$269,LookUpData_Pop!BB240,FALSE)/50</f>
        <v>774.26</v>
      </c>
      <c r="G247" s="59">
        <f>'III Tool Overview'!$H$9/110</f>
        <v>0</v>
      </c>
      <c r="H247" s="72">
        <f t="shared" si="366"/>
        <v>774.26</v>
      </c>
      <c r="I247" s="92">
        <f>IF('III Tool Overview'!$H$6="Western Isles Health Board",0,IF('III Tool Overview'!$H$6="Eilean Siar Local Authority",0,new_ci(2,B247,C247,D247,$C$1,G247,1,F247,E247*F247,SIMDrateratios,RateRatios!$B$3)*10))</f>
        <v>14.208540516085481</v>
      </c>
      <c r="J247" s="92">
        <f>IF('III Tool Overview'!$H$6="Western Isles Health Board",0,IF('III Tool Overview'!$H$6="Eilean Siar Local Authority",0,new_ci(2,B247,C247,D247,$C$1,G247+H247,1,H247,H247,SIMDrateratios,RateRatios!$B$3)*10))</f>
        <v>14.208381094239977</v>
      </c>
      <c r="K247" s="92">
        <f>IF('III Tool Overview'!$H$6="Western Isles Health Board",0,IF('III Tool Overview'!$H$6="Eilean Siar Local Authority",0,new_ci(5,B247,C247,D247,$C$1,G247,1,F247,F247,SIMDrateratios,RateRatios!$B$3)*1000))</f>
        <v>6197.8554480178864</v>
      </c>
      <c r="L247" s="72">
        <f>IF('III Tool Overview'!$H$6="Western Isles Health Board",0,IF('III Tool Overview'!$H$6="Eilean Siar Local Authority",0,new_ci(5,B247,C247,D247,$C$1,H247,1,F247,F247,SIMDrateratios,RateRatios!$B$3)*1000))</f>
        <v>6197.7861226253635</v>
      </c>
      <c r="M247" s="92">
        <f>IF('III Tool Overview'!$H$6="Western Isles Health Board",0,IF('III Tool Overview'!$H$6="Eilean Siar Local Authority",0,new_ci(10,B247,C247,D247,$C$1,G247,1,F247,F247,SIMDrateratios,RateRatios!$B$3)*10))</f>
        <v>161.81220863866224</v>
      </c>
      <c r="N247" s="92">
        <f>IF('III Tool Overview'!$H$6="Western Isles Health Board",0,IF('III Tool Overview'!$H$6="Eilean Siar Local Authority",0,new_ci(10,B247,C247,D247,$C$1,G247+H247,1,F247,F247,SIMDrateratios,RateRatios!$B$3)*10))</f>
        <v>161.8104105367679</v>
      </c>
      <c r="O247" s="92">
        <f>IF('III Tool Overview'!$H$6="Western Isles Health Board",0,IF('III Tool Overview'!$H$6="Eilean Siar Local Authority",0,new_ci(20,B247,C247,D247,$C$1,G247,1,F247,F247,SIMDrateratios,RateRatios!$B$3)*10))</f>
        <v>466.22730086500462</v>
      </c>
      <c r="P247" s="92">
        <f>IF('III Tool Overview'!$H$6="Western Isles Health Board",0,IF('III Tool Overview'!$H$6="Eilean Siar Local Authority",0,new_ci(20,B247,C247,D247,$C$1,G247+H247,1,F247,F247,SIMDrateratios,RateRatios!$B$3)*10))</f>
        <v>466.22222582592934</v>
      </c>
      <c r="Q247" s="92">
        <f>IF('III Tool Overview'!$H$6="Western Isles Health Board",0,IF('III Tool Overview'!$H$6="Eilean Siar Local Authority",0,new_yll(2,B247,C247,D247,$C$1,G247,1,F247,F247,SIMDrateratios,RateRatios!$B$3)*10))</f>
        <v>809.88680941687244</v>
      </c>
      <c r="R247" s="92">
        <f>IF('III Tool Overview'!$H$6="Western Isles Health Board",0,IF('III Tool Overview'!$H$6="Eilean Siar Local Authority",0,new_yll(2,B247,C247,D247,$C$1,G247+H247,1,F247,F247,SIMDrateratios,RateRatios!$B$3)*10))</f>
        <v>809.87772237167871</v>
      </c>
      <c r="S247" s="92">
        <f t="shared" si="367"/>
        <v>9.0870451937234975E-3</v>
      </c>
      <c r="T247" s="92">
        <f>IF('III Tool Overview'!$H$6="Western Isles Health Board",0,IF('III Tool Overview'!$H$6="Eilean Siar Local Authority",0,new_yll(5,B247,C247,D247,$C$1,G247,1,F247,F247,SIMDrateratios,RateRatios!$B$3)*1000))</f>
        <v>343544.41548879229</v>
      </c>
      <c r="U247" s="92">
        <f>IF('III Tool Overview'!$H$6="Western Isles Health Board",0,IF('III Tool Overview'!$H$6="Eilean Siar Local Authority",0,new_yll(5,B247,C247,D247,$C$1,G247+H247,1,F247,F247,SIMDrateratios,RateRatios!$B$3)*1000))</f>
        <v>343540.57263817539</v>
      </c>
      <c r="V247" s="92">
        <f t="shared" si="368"/>
        <v>3.8428506169002503</v>
      </c>
      <c r="W247" s="92">
        <f>IF('III Tool Overview'!$H$6="Western Isles Health Board",0,IF('III Tool Overview'!$H$6="Eilean Siar Local Authority",0,new_yll(10,B247,C247,D247,$C$1,G247,1,F247,F247,SIMDrateratios,RateRatios!$B$3)*10))</f>
        <v>8515.8356947566317</v>
      </c>
      <c r="X247" s="92">
        <f>IF('III Tool Overview'!$H$6="Western Isles Health Board",0,IF('III Tool Overview'!$H$6="Eilean Siar Local Authority",0,new_yll(10,B247,C247,D247,$C$1,G247+H247,1,F247,F247,SIMDrateratios,RateRatios!$B$3)*10))</f>
        <v>8515.7410362718729</v>
      </c>
      <c r="Y247" s="92">
        <f t="shared" si="369"/>
        <v>9.4658484758838313E-2</v>
      </c>
      <c r="Z247" s="92">
        <f>IF('III Tool Overview'!$H$6="Western Isles Health Board",0,IF('III Tool Overview'!$H$6="Eilean Siar Local Authority",0,new_yll(20,B247,C247,D247,$C$1,G247,1,F247,F247,SIMDrateratios,RateRatios!$B$3)*10))</f>
        <v>21622.208817688133</v>
      </c>
      <c r="AA247" s="92">
        <f>IF('III Tool Overview'!$H$6="Western Isles Health Board",0,IF('III Tool Overview'!$H$6="Eilean Siar Local Authority",0,new_yll(20,B247,C247,D247,$C$1,G247+H247,1,F247,F247,SIMDrateratios,RateRatios!$B$3)*10))</f>
        <v>21621.972958691582</v>
      </c>
      <c r="AB247" s="92">
        <f t="shared" si="370"/>
        <v>0.23585899655154208</v>
      </c>
      <c r="AC247" s="92">
        <f>IF('III Tool Overview'!$H$6="Western Isles Health Board",0,IF('III Tool Overview'!$H$6="Eilean Siar Local Authority",0,hosp_count(2,B247,C247,D247,$C$1,G247,1,F247,F247,SIMDRateRatios_hosp,SIMDrateratios,RateRatios!$B$3)*10))</f>
        <v>972.87041335404399</v>
      </c>
      <c r="AD247" s="92">
        <f>IF('III Tool Overview'!$H$6="Western Isles Health Board",0,IF('III Tool Overview'!$H$6="Eilean Siar Local Authority",0,hosp_count(2,B247,C247,D247,$C$1,G247+H247,1,F247,F247,SIMDRateRatios_hosp,SIMDrateratios,RateRatios!$B$3)*10))</f>
        <v>972.86191942296387</v>
      </c>
      <c r="AE247" s="92">
        <f t="shared" si="371"/>
        <v>8.4939310801246393E-3</v>
      </c>
      <c r="AF247" s="92">
        <f>IF('III Tool Overview'!$H$6="Western Isles Health Board",0,IF('III Tool Overview'!$H$6="Eilean Siar Local Authority",0,hosp_count(5,B247,C247,D247,$C$1,G247,1,F247,F247,SIMDRateRatios_hosp,SIMDrateratios,RateRatios!$B$3)*1000))</f>
        <v>410197.68219416833</v>
      </c>
      <c r="AG247" s="92">
        <f>IF('III Tool Overview'!$H$6="Western Isles Health Board",0,IF('III Tool Overview'!$H$6="Eilean Siar Local Authority",0,hosp_count(5,B247,C247,D247,$C$1,G247+H247,1,F247,F247,SIMDRateRatios_hosp,SIMDrateratios,RateRatios!$B$3)*1000))</f>
        <v>410194.11443981493</v>
      </c>
      <c r="AH247" s="92">
        <f t="shared" si="372"/>
        <v>3.5677543533965945</v>
      </c>
      <c r="AI247" s="92">
        <f>IF('III Tool Overview'!$H$6="Western Isles Health Board",0,IF('III Tool Overview'!$H$6="Eilean Siar Local Authority",0,hosp_count(10,B247,C247,D247,$C$1,G247,1,F247,F247,SIMDRateRatios_hosp,SIMDrateratios,RateRatios!$B$3)*10))</f>
        <v>10087.356368183124</v>
      </c>
      <c r="AJ247" s="92">
        <f>IF('III Tool Overview'!$H$6="Western Isles Health Board",0,IF('III Tool Overview'!$H$6="Eilean Siar Local Authority",0,hosp_count(10,B247,C247,D247,$C$1,G247+H247,1,F247,F247,SIMDRateRatios_hosp,SIMDrateratios,RateRatios!$B$3)*10))</f>
        <v>10087.26931661319</v>
      </c>
      <c r="AK247" s="92">
        <f t="shared" si="373"/>
        <v>8.7051569933464634E-2</v>
      </c>
      <c r="AL247" s="92">
        <f>IF('III Tool Overview'!$H$6="Western Isles Health Board",0,IF('III Tool Overview'!$H$6="Eilean Siar Local Authority",0,hosp_count(20,B247,C247,D247,$C$1,G247,1,F247,F247,SIMDRateRatios_hosp,SIMDrateratios,RateRatios!$B$3)*10))</f>
        <v>25497.7588024943</v>
      </c>
      <c r="AM247" s="92">
        <f>IF('III Tool Overview'!$H$6="Western Isles Health Board",0,IF('III Tool Overview'!$H$6="Eilean Siar Local Authority",0,hosp_count(20,B247,C247,D247,$C$1,G247+H247,1,F247,F247,SIMDRateRatios_hosp,SIMDrateratios,RateRatios!$B$3)*10))</f>
        <v>25497.543897075418</v>
      </c>
      <c r="AN247" s="92">
        <f t="shared" si="374"/>
        <v>0.21490541888124426</v>
      </c>
    </row>
    <row r="248" spans="1:63" x14ac:dyDescent="0.2">
      <c r="A248" s="83" t="s">
        <v>100</v>
      </c>
      <c r="B248" s="71">
        <v>47.5</v>
      </c>
      <c r="C248" s="71" t="s">
        <v>1</v>
      </c>
      <c r="D248" s="76">
        <v>5</v>
      </c>
      <c r="E248" s="84">
        <v>1</v>
      </c>
      <c r="F248" s="80">
        <f>HLOOKUP('III Tool Overview'!$H$6,LookUpData_Pop!$B$1:$AV$269,LookUpData_Pop!BB241,FALSE)/50</f>
        <v>859.74</v>
      </c>
      <c r="G248" s="59">
        <f>'III Tool Overview'!$H$9/110</f>
        <v>0</v>
      </c>
      <c r="H248" s="72">
        <f t="shared" si="366"/>
        <v>859.74</v>
      </c>
      <c r="I248" s="92">
        <f>IF('III Tool Overview'!$H$6="Western Isles Health Board",0,IF('III Tool Overview'!$H$6="Eilean Siar Local Authority",0,new_ci(2,B248,C248,D248,$C$1,G248,1,F248,E248*F248,SIMDrateratios,RateRatios!$B$3)*10))</f>
        <v>24.348486702030947</v>
      </c>
      <c r="J248" s="92">
        <f>IF('III Tool Overview'!$H$6="Western Isles Health Board",0,IF('III Tool Overview'!$H$6="Eilean Siar Local Authority",0,new_ci(2,B248,C248,D248,$C$1,G248+H248,1,H248,H248,SIMDrateratios,RateRatios!$B$3)*10))</f>
        <v>24.348213470735402</v>
      </c>
      <c r="K248" s="92">
        <f>IF('III Tool Overview'!$H$6="Western Isles Health Board",0,IF('III Tool Overview'!$H$6="Eilean Siar Local Authority",0,new_ci(5,B248,C248,D248,$C$1,G248,1,F248,F248,SIMDrateratios,RateRatios!$B$3)*1000))</f>
        <v>10603.103377856776</v>
      </c>
      <c r="L248" s="72">
        <f>IF('III Tool Overview'!$H$6="Western Isles Health Board",0,IF('III Tool Overview'!$H$6="Eilean Siar Local Authority",0,new_ci(5,B248,C248,D248,$C$1,H248,1,F248,F248,SIMDrateratios,RateRatios!$B$3)*1000))</f>
        <v>10602.984961966526</v>
      </c>
      <c r="M248" s="92">
        <f>IF('III Tool Overview'!$H$6="Western Isles Health Board",0,IF('III Tool Overview'!$H$6="Eilean Siar Local Authority",0,new_ci(10,B248,C248,D248,$C$1,G248,1,F248,F248,SIMDrateratios,RateRatios!$B$3)*10))</f>
        <v>275.84604634006968</v>
      </c>
      <c r="N248" s="92">
        <f>IF('III Tool Overview'!$H$6="Western Isles Health Board",0,IF('III Tool Overview'!$H$6="Eilean Siar Local Authority",0,new_ci(10,B248,C248,D248,$C$1,G248+H248,1,F248,F248,SIMDrateratios,RateRatios!$B$3)*10))</f>
        <v>275.84299675533367</v>
      </c>
      <c r="O248" s="92">
        <f>IF('III Tool Overview'!$H$6="Western Isles Health Board",0,IF('III Tool Overview'!$H$6="Eilean Siar Local Authority",0,new_ci(20,B248,C248,D248,$C$1,G248,1,F248,F248,SIMDrateratios,RateRatios!$B$3)*10))</f>
        <v>786.13437391454215</v>
      </c>
      <c r="P248" s="92">
        <f>IF('III Tool Overview'!$H$6="Western Isles Health Board",0,IF('III Tool Overview'!$H$6="Eilean Siar Local Authority",0,new_ci(20,B248,C248,D248,$C$1,G248+H248,1,F248,F248,SIMDrateratios,RateRatios!$B$3)*10))</f>
        <v>786.12595643192003</v>
      </c>
      <c r="Q248" s="92">
        <f>IF('III Tool Overview'!$H$6="Western Isles Health Board",0,IF('III Tool Overview'!$H$6="Eilean Siar Local Authority",0,new_yll(2,B248,C248,D248,$C$1,G248,1,F248,F248,SIMDrateratios,RateRatios!$B$3)*10))</f>
        <v>1241.7728218035782</v>
      </c>
      <c r="R248" s="92">
        <f>IF('III Tool Overview'!$H$6="Western Isles Health Board",0,IF('III Tool Overview'!$H$6="Eilean Siar Local Authority",0,new_yll(2,B248,C248,D248,$C$1,G248+H248,1,F248,F248,SIMDrateratios,RateRatios!$B$3)*10))</f>
        <v>1241.7588870075056</v>
      </c>
      <c r="S248" s="92">
        <f t="shared" si="367"/>
        <v>1.3934796072589961E-2</v>
      </c>
      <c r="T248" s="92">
        <f>IF('III Tool Overview'!$H$6="Western Isles Health Board",0,IF('III Tool Overview'!$H$6="Eilean Siar Local Authority",0,new_yll(5,B248,C248,D248,$C$1,G248,1,F248,F248,SIMDrateratios,RateRatios!$B$3)*1000))</f>
        <v>524121.21798787394</v>
      </c>
      <c r="U248" s="92">
        <f>IF('III Tool Overview'!$H$6="Western Isles Health Board",0,IF('III Tool Overview'!$H$6="Eilean Siar Local Authority",0,new_yll(5,B248,C248,D248,$C$1,G248+H248,1,F248,F248,SIMDrateratios,RateRatios!$B$3)*1000))</f>
        <v>524115.36411966325</v>
      </c>
      <c r="V248" s="92">
        <f t="shared" si="368"/>
        <v>5.8538682106882334</v>
      </c>
      <c r="W248" s="92">
        <f>IF('III Tool Overview'!$H$6="Western Isles Health Board",0,IF('III Tool Overview'!$H$6="Eilean Siar Local Authority",0,new_yll(10,B248,C248,D248,$C$1,G248,1,F248,F248,SIMDrateratios,RateRatios!$B$3)*10))</f>
        <v>12864.446665712196</v>
      </c>
      <c r="X248" s="92">
        <f>IF('III Tool Overview'!$H$6="Western Isles Health Board",0,IF('III Tool Overview'!$H$6="Eilean Siar Local Authority",0,new_yll(10,B248,C248,D248,$C$1,G248+H248,1,F248,F248,SIMDrateratios,RateRatios!$B$3)*10))</f>
        <v>12864.304370070149</v>
      </c>
      <c r="Y248" s="92">
        <f t="shared" si="369"/>
        <v>0.14229564204651979</v>
      </c>
      <c r="Z248" s="92">
        <f>IF('III Tool Overview'!$H$6="Western Isles Health Board",0,IF('III Tool Overview'!$H$6="Eilean Siar Local Authority",0,new_yll(20,B248,C248,D248,$C$1,G248,1,F248,F248,SIMDrateratios,RateRatios!$B$3)*10))</f>
        <v>31782.100445552096</v>
      </c>
      <c r="AA248" s="92">
        <f>IF('III Tool Overview'!$H$6="Western Isles Health Board",0,IF('III Tool Overview'!$H$6="Eilean Siar Local Authority",0,new_yll(20,B248,C248,D248,$C$1,G248+H248,1,F248,F248,SIMDrateratios,RateRatios!$B$3)*10))</f>
        <v>31781.758852403684</v>
      </c>
      <c r="AB248" s="92">
        <f t="shared" si="370"/>
        <v>0.34159314841235755</v>
      </c>
      <c r="AC248" s="92">
        <f>IF('III Tool Overview'!$H$6="Western Isles Health Board",0,IF('III Tool Overview'!$H$6="Eilean Siar Local Authority",0,hosp_count(2,B248,C248,D248,$C$1,G248,1,F248,F248,SIMDRateRatios_hosp,SIMDrateratios,RateRatios!$B$3)*10))</f>
        <v>1331.8518589987877</v>
      </c>
      <c r="AD248" s="92">
        <f>IF('III Tool Overview'!$H$6="Western Isles Health Board",0,IF('III Tool Overview'!$H$6="Eilean Siar Local Authority",0,hosp_count(2,B248,C248,D248,$C$1,G248+H248,1,F248,F248,SIMDRateRatios_hosp,SIMDrateratios,RateRatios!$B$3)*10))</f>
        <v>1331.8402234508765</v>
      </c>
      <c r="AE248" s="92">
        <f t="shared" si="371"/>
        <v>1.1635547911282629E-2</v>
      </c>
      <c r="AF248" s="92">
        <f>IF('III Tool Overview'!$H$6="Western Isles Health Board",0,IF('III Tool Overview'!$H$6="Eilean Siar Local Authority",0,hosp_count(5,B248,C248,D248,$C$1,G248,1,F248,F248,SIMDRateRatios_hosp,SIMDrateratios,RateRatios!$B$3)*1000))</f>
        <v>560656.73483991774</v>
      </c>
      <c r="AG248" s="92">
        <f>IF('III Tool Overview'!$H$6="Western Isles Health Board",0,IF('III Tool Overview'!$H$6="Eilean Siar Local Authority",0,hosp_count(5,B248,C248,D248,$C$1,G248+H248,1,F248,F248,SIMDRateRatios_hosp,SIMDrateratios,RateRatios!$B$3)*1000))</f>
        <v>560651.865424674</v>
      </c>
      <c r="AH248" s="92">
        <f t="shared" si="372"/>
        <v>4.8694152437383309</v>
      </c>
      <c r="AI248" s="92">
        <f>IF('III Tool Overview'!$H$6="Western Isles Health Board",0,IF('III Tool Overview'!$H$6="Eilean Siar Local Authority",0,hosp_count(10,B248,C248,D248,$C$1,G248,1,F248,F248,SIMDRateRatios_hosp,SIMDrateratios,RateRatios!$B$3)*10))</f>
        <v>13742.16286425283</v>
      </c>
      <c r="AJ248" s="92">
        <f>IF('III Tool Overview'!$H$6="Western Isles Health Board",0,IF('III Tool Overview'!$H$6="Eilean Siar Local Authority",0,hosp_count(10,B248,C248,D248,$C$1,G248+H248,1,F248,F248,SIMDRateRatios_hosp,SIMDrateratios,RateRatios!$B$3)*10))</f>
        <v>13742.044948102548</v>
      </c>
      <c r="AK248" s="92">
        <f t="shared" si="373"/>
        <v>0.11791615028232627</v>
      </c>
      <c r="AL248" s="92">
        <f>IF('III Tool Overview'!$H$6="Western Isles Health Board",0,IF('III Tool Overview'!$H$6="Eilean Siar Local Authority",0,hosp_count(20,B248,C248,D248,$C$1,G248,1,F248,F248,SIMDRateRatios_hosp,SIMDrateratios,RateRatios!$B$3)*10))</f>
        <v>34400.159756752539</v>
      </c>
      <c r="AM248" s="92">
        <f>IF('III Tool Overview'!$H$6="Western Isles Health Board",0,IF('III Tool Overview'!$H$6="Eilean Siar Local Authority",0,hosp_count(20,B248,C248,D248,$C$1,G248+H248,1,F248,F248,SIMDRateRatios_hosp,SIMDrateratios,RateRatios!$B$3)*10))</f>
        <v>34399.875197707501</v>
      </c>
      <c r="AN248" s="92">
        <f t="shared" si="374"/>
        <v>0.28455904503789498</v>
      </c>
    </row>
    <row r="249" spans="1:63" x14ac:dyDescent="0.2">
      <c r="A249" s="83" t="s">
        <v>101</v>
      </c>
      <c r="B249" s="71">
        <v>52.5</v>
      </c>
      <c r="C249" s="71" t="s">
        <v>1</v>
      </c>
      <c r="D249" s="76">
        <v>5</v>
      </c>
      <c r="E249" s="84">
        <v>1</v>
      </c>
      <c r="F249" s="80">
        <f>HLOOKUP('III Tool Overview'!$H$6,LookUpData_Pop!$B$1:$AV$269,LookUpData_Pop!BB242,FALSE)/50</f>
        <v>808.42</v>
      </c>
      <c r="G249" s="59">
        <f>'III Tool Overview'!$H$9/110</f>
        <v>0</v>
      </c>
      <c r="H249" s="72">
        <f t="shared" si="366"/>
        <v>808.42</v>
      </c>
      <c r="I249" s="92">
        <f>IF('III Tool Overview'!$H$6="Western Isles Health Board",0,IF('III Tool Overview'!$H$6="Eilean Siar Local Authority",0,new_ci(2,B249,C249,D249,$C$1,G249,1,F249,E249*F249,SIMDrateratios,RateRatios!$B$3)*10))</f>
        <v>30.570875690797813</v>
      </c>
      <c r="J249" s="92">
        <f>IF('III Tool Overview'!$H$6="Western Isles Health Board",0,IF('III Tool Overview'!$H$6="Eilean Siar Local Authority",0,new_ci(2,B249,C249,D249,$C$1,G249+H249,1,H249,H249,SIMDrateratios,RateRatios!$B$3)*10))</f>
        <v>30.570533078958789</v>
      </c>
      <c r="K249" s="92">
        <f>IF('III Tool Overview'!$H$6="Western Isles Health Board",0,IF('III Tool Overview'!$H$6="Eilean Siar Local Authority",0,new_ci(5,B249,C249,D249,$C$1,G249,1,F249,F249,SIMDrateratios,RateRatios!$B$3)*1000))</f>
        <v>13291.460081934054</v>
      </c>
      <c r="L249" s="72">
        <f>IF('III Tool Overview'!$H$6="Western Isles Health Board",0,IF('III Tool Overview'!$H$6="Eilean Siar Local Authority",0,new_ci(5,B249,C249,D249,$C$1,H249,1,F249,F249,SIMDrateratios,RateRatios!$B$3)*1000))</f>
        <v>13291.312073878169</v>
      </c>
      <c r="M249" s="92">
        <f>IF('III Tool Overview'!$H$6="Western Isles Health Board",0,IF('III Tool Overview'!$H$6="Eilean Siar Local Authority",0,new_ci(10,B249,C249,D249,$C$1,G249,1,F249,F249,SIMDrateratios,RateRatios!$B$3)*10))</f>
        <v>344.62431497073339</v>
      </c>
      <c r="N249" s="92">
        <f>IF('III Tool Overview'!$H$6="Western Isles Health Board",0,IF('III Tool Overview'!$H$6="Eilean Siar Local Authority",0,new_ci(10,B249,C249,D249,$C$1,G249+H249,1,F249,F249,SIMDrateratios,RateRatios!$B$3)*10))</f>
        <v>344.6205290703744</v>
      </c>
      <c r="O249" s="92">
        <f>IF('III Tool Overview'!$H$6="Western Isles Health Board",0,IF('III Tool Overview'!$H$6="Eilean Siar Local Authority",0,new_ci(20,B249,C249,D249,$C$1,G249,1,F249,F249,SIMDrateratios,RateRatios!$B$3)*10))</f>
        <v>972.02099813351242</v>
      </c>
      <c r="P249" s="92">
        <f>IF('III Tool Overview'!$H$6="Western Isles Health Board",0,IF('III Tool Overview'!$H$6="Eilean Siar Local Authority",0,new_ci(20,B249,C249,D249,$C$1,G249+H249,1,F249,F249,SIMDrateratios,RateRatios!$B$3)*10))</f>
        <v>972.01076804694912</v>
      </c>
      <c r="Q249" s="92">
        <f>IF('III Tool Overview'!$H$6="Western Isles Health Board",0,IF('III Tool Overview'!$H$6="Eilean Siar Local Authority",0,new_yll(2,B249,C249,D249,$C$1,G249,1,F249,F249,SIMDrateratios,RateRatios!$B$3)*10))</f>
        <v>1436.8311574674972</v>
      </c>
      <c r="R249" s="92">
        <f>IF('III Tool Overview'!$H$6="Western Isles Health Board",0,IF('III Tool Overview'!$H$6="Eilean Siar Local Authority",0,new_yll(2,B249,C249,D249,$C$1,G249+H249,1,F249,F249,SIMDrateratios,RateRatios!$B$3)*10))</f>
        <v>1436.8150547110631</v>
      </c>
      <c r="S249" s="92">
        <f t="shared" si="367"/>
        <v>1.6102756434065668E-2</v>
      </c>
      <c r="T249" s="92">
        <f>IF('III Tool Overview'!$H$6="Western Isles Health Board",0,IF('III Tool Overview'!$H$6="Eilean Siar Local Authority",0,new_yll(5,B249,C249,D249,$C$1,G249,1,F249,F249,SIMDrateratios,RateRatios!$B$3)*1000))</f>
        <v>603860.61653915653</v>
      </c>
      <c r="U249" s="92">
        <f>IF('III Tool Overview'!$H$6="Western Isles Health Board",0,IF('III Tool Overview'!$H$6="Eilean Siar Local Authority",0,new_yll(5,B249,C249,D249,$C$1,G249+H249,1,F249,F249,SIMDrateratios,RateRatios!$B$3)*1000))</f>
        <v>603853.89143216389</v>
      </c>
      <c r="V249" s="92">
        <f t="shared" si="368"/>
        <v>6.7251069926423952</v>
      </c>
      <c r="W249" s="92">
        <f>IF('III Tool Overview'!$H$6="Western Isles Health Board",0,IF('III Tool Overview'!$H$6="Eilean Siar Local Authority",0,new_yll(10,B249,C249,D249,$C$1,G249,1,F249,F249,SIMDrateratios,RateRatios!$B$3)*10))</f>
        <v>14696.286719529191</v>
      </c>
      <c r="X249" s="92">
        <f>IF('III Tool Overview'!$H$6="Western Isles Health Board",0,IF('III Tool Overview'!$H$6="Eilean Siar Local Authority",0,new_yll(10,B249,C249,D249,$C$1,G249+H249,1,F249,F249,SIMDrateratios,RateRatios!$B$3)*10))</f>
        <v>14696.125148423516</v>
      </c>
      <c r="Y249" s="92">
        <f t="shared" si="369"/>
        <v>0.16157110567473865</v>
      </c>
      <c r="Z249" s="92">
        <f>IF('III Tool Overview'!$H$6="Western Isles Health Board",0,IF('III Tool Overview'!$H$6="Eilean Siar Local Authority",0,new_yll(20,B249,C249,D249,$C$1,G249,1,F249,F249,SIMDrateratios,RateRatios!$B$3)*10))</f>
        <v>35456.738665820951</v>
      </c>
      <c r="AA249" s="92">
        <f>IF('III Tool Overview'!$H$6="Western Isles Health Board",0,IF('III Tool Overview'!$H$6="Eilean Siar Local Authority",0,new_yll(20,B249,C249,D249,$C$1,G249+H249,1,F249,F249,SIMDrateratios,RateRatios!$B$3)*10))</f>
        <v>35456.363371396001</v>
      </c>
      <c r="AB249" s="92">
        <f t="shared" si="370"/>
        <v>0.37529442494997056</v>
      </c>
      <c r="AC249" s="92">
        <f>IF('III Tool Overview'!$H$6="Western Isles Health Board",0,IF('III Tool Overview'!$H$6="Eilean Siar Local Authority",0,hosp_count(2,B249,C249,D249,$C$1,G249,1,F249,F249,SIMDRateRatios_hosp,SIMDrateratios,RateRatios!$B$3)*10))</f>
        <v>1439.9240353340965</v>
      </c>
      <c r="AD249" s="92">
        <f>IF('III Tool Overview'!$H$6="Western Isles Health Board",0,IF('III Tool Overview'!$H$6="Eilean Siar Local Authority",0,hosp_count(2,B249,C249,D249,$C$1,G249+H249,1,F249,F249,SIMDRateRatios_hosp,SIMDrateratios,RateRatios!$B$3)*10))</f>
        <v>1439.9114659646364</v>
      </c>
      <c r="AE249" s="92">
        <f t="shared" si="371"/>
        <v>1.2569369460152302E-2</v>
      </c>
      <c r="AF249" s="92">
        <f>IF('III Tool Overview'!$H$6="Western Isles Health Board",0,IF('III Tool Overview'!$H$6="Eilean Siar Local Authority",0,hosp_count(5,B249,C249,D249,$C$1,G249,1,F249,F249,SIMDRateRatios_hosp,SIMDrateratios,RateRatios!$B$3)*1000))</f>
        <v>605224.83237643831</v>
      </c>
      <c r="AG249" s="92">
        <f>IF('III Tool Overview'!$H$6="Western Isles Health Board",0,IF('III Tool Overview'!$H$6="Eilean Siar Local Authority",0,hosp_count(5,B249,C249,D249,$C$1,G249+H249,1,F249,F249,SIMDRateRatios_hosp,SIMDrateratios,RateRatios!$B$3)*1000))</f>
        <v>605219.59055685741</v>
      </c>
      <c r="AH249" s="92">
        <f t="shared" si="372"/>
        <v>5.2418195809004828</v>
      </c>
      <c r="AI249" s="92">
        <f>IF('III Tool Overview'!$H$6="Western Isles Health Board",0,IF('III Tool Overview'!$H$6="Eilean Siar Local Authority",0,hosp_count(10,B249,C249,D249,$C$1,G249,1,F249,F249,SIMDRateRatios_hosp,SIMDrateratios,RateRatios!$B$3)*10))</f>
        <v>14788.319981460005</v>
      </c>
      <c r="AJ249" s="92">
        <f>IF('III Tool Overview'!$H$6="Western Isles Health Board",0,IF('III Tool Overview'!$H$6="Eilean Siar Local Authority",0,hosp_count(10,B249,C249,D249,$C$1,G249+H249,1,F249,F249,SIMDRateRatios_hosp,SIMDrateratios,RateRatios!$B$3)*10))</f>
        <v>14788.193959825412</v>
      </c>
      <c r="AK249" s="92">
        <f t="shared" si="373"/>
        <v>0.12602163459268922</v>
      </c>
      <c r="AL249" s="92">
        <f>IF('III Tool Overview'!$H$6="Western Isles Health Board",0,IF('III Tool Overview'!$H$6="Eilean Siar Local Authority",0,hosp_count(20,B249,C249,D249,$C$1,G249,1,F249,F249,SIMDRateRatios_hosp,SIMDrateratios,RateRatios!$B$3)*10))</f>
        <v>36680.397285044957</v>
      </c>
      <c r="AM249" s="92">
        <f>IF('III Tool Overview'!$H$6="Western Isles Health Board",0,IF('III Tool Overview'!$H$6="Eilean Siar Local Authority",0,hosp_count(20,B249,C249,D249,$C$1,G249+H249,1,F249,F249,SIMDRateRatios_hosp,SIMDrateratios,RateRatios!$B$3)*10))</f>
        <v>36680.099696240875</v>
      </c>
      <c r="AN249" s="92">
        <f t="shared" si="374"/>
        <v>0.29758880408189725</v>
      </c>
    </row>
    <row r="250" spans="1:63" x14ac:dyDescent="0.2">
      <c r="A250" s="83" t="s">
        <v>102</v>
      </c>
      <c r="B250" s="71">
        <v>57.5</v>
      </c>
      <c r="C250" s="71" t="s">
        <v>1</v>
      </c>
      <c r="D250" s="76">
        <v>5</v>
      </c>
      <c r="E250" s="84">
        <v>1</v>
      </c>
      <c r="F250" s="80">
        <f>HLOOKUP('III Tool Overview'!$H$6,LookUpData_Pop!$B$1:$AV$269,LookUpData_Pop!BB243,FALSE)/50</f>
        <v>698.96</v>
      </c>
      <c r="G250" s="59">
        <f>'III Tool Overview'!$H$9/110</f>
        <v>0</v>
      </c>
      <c r="H250" s="72">
        <f t="shared" si="366"/>
        <v>698.96</v>
      </c>
      <c r="I250" s="92">
        <f>IF('III Tool Overview'!$H$6="Western Isles Health Board",0,IF('III Tool Overview'!$H$6="Eilean Siar Local Authority",0,new_ci(2,B250,C250,D250,$C$1,G250,1,F250,E250*F250,SIMDrateratios,RateRatios!$B$3)*10))</f>
        <v>40.769466328635382</v>
      </c>
      <c r="J250" s="92">
        <f>IF('III Tool Overview'!$H$6="Western Isles Health Board",0,IF('III Tool Overview'!$H$6="Eilean Siar Local Authority",0,new_ci(2,B250,C250,D250,$C$1,G250+H250,1,H250,H250,SIMDrateratios,RateRatios!$B$3)*10))</f>
        <v>40.769009627479058</v>
      </c>
      <c r="K250" s="92">
        <f>IF('III Tool Overview'!$H$6="Western Isles Health Board",0,IF('III Tool Overview'!$H$6="Eilean Siar Local Authority",0,new_ci(5,B250,C250,D250,$C$1,G250,1,F250,F250,SIMDrateratios,RateRatios!$B$3)*1000))</f>
        <v>17664.261305706652</v>
      </c>
      <c r="L250" s="72">
        <f>IF('III Tool Overview'!$H$6="Western Isles Health Board",0,IF('III Tool Overview'!$H$6="Eilean Siar Local Authority",0,new_ci(5,B250,C250,D250,$C$1,H250,1,F250,F250,SIMDrateratios,RateRatios!$B$3)*1000))</f>
        <v>17664.065379129155</v>
      </c>
      <c r="M250" s="92">
        <f>IF('III Tool Overview'!$H$6="Western Isles Health Board",0,IF('III Tool Overview'!$H$6="Eilean Siar Local Authority",0,new_ci(10,B250,C250,D250,$C$1,G250,1,F250,F250,SIMDrateratios,RateRatios!$B$3)*10))</f>
        <v>454.69608508368202</v>
      </c>
      <c r="N250" s="92">
        <f>IF('III Tool Overview'!$H$6="Western Isles Health Board",0,IF('III Tool Overview'!$H$6="Eilean Siar Local Authority",0,new_ci(10,B250,C250,D250,$C$1,G250+H250,1,F250,F250,SIMDrateratios,RateRatios!$B$3)*10))</f>
        <v>454.69114651682133</v>
      </c>
      <c r="O250" s="92">
        <f>IF('III Tool Overview'!$H$6="Western Isles Health Board",0,IF('III Tool Overview'!$H$6="Eilean Siar Local Authority",0,new_ci(20,B250,C250,D250,$C$1,G250,1,F250,F250,SIMDrateratios,RateRatios!$B$3)*10))</f>
        <v>1254.3742298126408</v>
      </c>
      <c r="P250" s="92">
        <f>IF('III Tool Overview'!$H$6="Western Isles Health Board",0,IF('III Tool Overview'!$H$6="Eilean Siar Local Authority",0,new_ci(20,B250,C250,D250,$C$1,G250+H250,1,F250,F250,SIMDrateratios,RateRatios!$B$3)*10))</f>
        <v>1254.361484897021</v>
      </c>
      <c r="Q250" s="92">
        <f>IF('III Tool Overview'!$H$6="Western Isles Health Board",0,IF('III Tool Overview'!$H$6="Eilean Siar Local Authority",0,new_yll(2,B250,C250,D250,$C$1,G250,1,F250,F250,SIMDrateratios,RateRatios!$B$3)*10))</f>
        <v>1671.5481194740505</v>
      </c>
      <c r="R250" s="92">
        <f>IF('III Tool Overview'!$H$6="Western Isles Health Board",0,IF('III Tool Overview'!$H$6="Eilean Siar Local Authority",0,new_yll(2,B250,C250,D250,$C$1,G250+H250,1,F250,F250,SIMDrateratios,RateRatios!$B$3)*10))</f>
        <v>1671.5293947266412</v>
      </c>
      <c r="S250" s="92">
        <f t="shared" si="367"/>
        <v>1.8724747409351039E-2</v>
      </c>
      <c r="T250" s="92">
        <f>IF('III Tool Overview'!$H$6="Western Isles Health Board",0,IF('III Tool Overview'!$H$6="Eilean Siar Local Authority",0,new_yll(5,B250,C250,D250,$C$1,G250,1,F250,F250,SIMDrateratios,RateRatios!$B$3)*1000))</f>
        <v>696590.82752628636</v>
      </c>
      <c r="U250" s="92">
        <f>IF('III Tool Overview'!$H$6="Western Isles Health Board",0,IF('III Tool Overview'!$H$6="Eilean Siar Local Authority",0,new_yll(5,B250,C250,D250,$C$1,G250+H250,1,F250,F250,SIMDrateratios,RateRatios!$B$3)*1000))</f>
        <v>696583.09956981929</v>
      </c>
      <c r="V250" s="92">
        <f t="shared" si="368"/>
        <v>7.7279564670752734</v>
      </c>
      <c r="W250" s="92">
        <f>IF('III Tool Overview'!$H$6="Western Isles Health Board",0,IF('III Tool Overview'!$H$6="Eilean Siar Local Authority",0,new_yll(10,B250,C250,D250,$C$1,G250,1,F250,F250,SIMDrateratios,RateRatios!$B$3)*10))</f>
        <v>16669.965235565542</v>
      </c>
      <c r="X250" s="92">
        <f>IF('III Tool Overview'!$H$6="Western Isles Health Board",0,IF('III Tool Overview'!$H$6="Eilean Siar Local Authority",0,new_yll(10,B250,C250,D250,$C$1,G250+H250,1,F250,F250,SIMDrateratios,RateRatios!$B$3)*10))</f>
        <v>16669.783926571748</v>
      </c>
      <c r="Y250" s="92">
        <f t="shared" si="369"/>
        <v>0.18130899379320908</v>
      </c>
      <c r="Z250" s="92">
        <f>IF('III Tool Overview'!$H$6="Western Isles Health Board",0,IF('III Tool Overview'!$H$6="Eilean Siar Local Authority",0,new_yll(20,B250,C250,D250,$C$1,G250,1,F250,F250,SIMDrateratios,RateRatios!$B$3)*10))</f>
        <v>38363.151372901579</v>
      </c>
      <c r="AA250" s="92">
        <f>IF('III Tool Overview'!$H$6="Western Isles Health Board",0,IF('III Tool Overview'!$H$6="Eilean Siar Local Authority",0,new_yll(20,B250,C250,D250,$C$1,G250+H250,1,F250,F250,SIMDrateratios,RateRatios!$B$3)*10))</f>
        <v>38362.757340019489</v>
      </c>
      <c r="AB250" s="92">
        <f t="shared" si="370"/>
        <v>0.39403288208995946</v>
      </c>
      <c r="AC250" s="92">
        <f>IF('III Tool Overview'!$H$6="Western Isles Health Board",0,IF('III Tool Overview'!$H$6="Eilean Siar Local Authority",0,hosp_count(2,B250,C250,D250,$C$1,G250,1,F250,F250,SIMDRateRatios_hosp,SIMDrateratios,RateRatios!$B$3)*10))</f>
        <v>1534.8836854849073</v>
      </c>
      <c r="AD250" s="92">
        <f>IF('III Tool Overview'!$H$6="Western Isles Health Board",0,IF('III Tool Overview'!$H$6="Eilean Siar Local Authority",0,hosp_count(2,B250,C250,D250,$C$1,G250+H250,1,F250,F250,SIMDRateRatios_hosp,SIMDrateratios,RateRatios!$B$3)*10))</f>
        <v>1534.8702794630744</v>
      </c>
      <c r="AE250" s="92">
        <f t="shared" si="371"/>
        <v>1.3406021832906845E-2</v>
      </c>
      <c r="AF250" s="92">
        <f>IF('III Tool Overview'!$H$6="Western Isles Health Board",0,IF('III Tool Overview'!$H$6="Eilean Siar Local Authority",0,hosp_count(5,B250,C250,D250,$C$1,G250,1,F250,F250,SIMDRateRatios_hosp,SIMDrateratios,RateRatios!$B$3)*1000))</f>
        <v>643010.25530100754</v>
      </c>
      <c r="AG250" s="92">
        <f>IF('III Tool Overview'!$H$6="Western Isles Health Board",0,IF('III Tool Overview'!$H$6="Eilean Siar Local Authority",0,hosp_count(5,B250,C250,D250,$C$1,G250+H250,1,F250,F250,SIMDRateRatios_hosp,SIMDrateratios,RateRatios!$B$3)*1000))</f>
        <v>643004.70677441696</v>
      </c>
      <c r="AH250" s="92">
        <f t="shared" si="372"/>
        <v>5.5485265905736014</v>
      </c>
      <c r="AI250" s="92">
        <f>IF('III Tool Overview'!$H$6="Western Isles Health Board",0,IF('III Tool Overview'!$H$6="Eilean Siar Local Authority",0,hosp_count(10,B250,C250,D250,$C$1,G250,1,F250,F250,SIMDRateRatios_hosp,SIMDrateratios,RateRatios!$B$3)*10))</f>
        <v>15606.231769598478</v>
      </c>
      <c r="AJ250" s="92">
        <f>IF('III Tool Overview'!$H$6="Western Isles Health Board",0,IF('III Tool Overview'!$H$6="Eilean Siar Local Authority",0,hosp_count(10,B250,C250,D250,$C$1,G250+H250,1,F250,F250,SIMDRateRatios_hosp,SIMDrateratios,RateRatios!$B$3)*10))</f>
        <v>15606.100442225648</v>
      </c>
      <c r="AK250" s="92">
        <f t="shared" si="373"/>
        <v>0.1313273728301283</v>
      </c>
      <c r="AL250" s="92">
        <f>IF('III Tool Overview'!$H$6="Western Isles Health Board",0,IF('III Tool Overview'!$H$6="Eilean Siar Local Authority",0,hosp_count(20,B250,C250,D250,$C$1,G250,1,F250,F250,SIMDRateRatios_hosp,SIMDrateratios,RateRatios!$B$3)*10))</f>
        <v>37956.534642863699</v>
      </c>
      <c r="AM250" s="92">
        <f>IF('III Tool Overview'!$H$6="Western Isles Health Board",0,IF('III Tool Overview'!$H$6="Eilean Siar Local Authority",0,hosp_count(20,B250,C250,D250,$C$1,G250+H250,1,F250,F250,SIMDRateRatios_hosp,SIMDrateratios,RateRatios!$B$3)*10))</f>
        <v>37956.238794498044</v>
      </c>
      <c r="AN250" s="92">
        <f t="shared" si="374"/>
        <v>0.29584836565481964</v>
      </c>
    </row>
    <row r="251" spans="1:63" x14ac:dyDescent="0.2">
      <c r="A251" s="83" t="s">
        <v>103</v>
      </c>
      <c r="B251" s="71">
        <v>62.5</v>
      </c>
      <c r="C251" s="71" t="s">
        <v>1</v>
      </c>
      <c r="D251" s="76">
        <v>5</v>
      </c>
      <c r="E251" s="84">
        <v>1</v>
      </c>
      <c r="F251" s="80">
        <f>HLOOKUP('III Tool Overview'!$H$6,LookUpData_Pop!$B$1:$AV$269,LookUpData_Pop!BB244,FALSE)/50</f>
        <v>637.08000000000004</v>
      </c>
      <c r="G251" s="59">
        <f>'III Tool Overview'!$H$9/110</f>
        <v>0</v>
      </c>
      <c r="H251" s="72">
        <f t="shared" si="366"/>
        <v>637.08000000000004</v>
      </c>
      <c r="I251" s="92">
        <f>IF('III Tool Overview'!$H$6="Western Isles Health Board",0,IF('III Tool Overview'!$H$6="Eilean Siar Local Authority",0,new_ci(2,B251,C251,D251,$C$1,G251,1,F251,E251*F251,SIMDrateratios,RateRatios!$B$3)*10))</f>
        <v>49.593322847986286</v>
      </c>
      <c r="J251" s="92">
        <f>IF('III Tool Overview'!$H$6="Western Isles Health Board",0,IF('III Tool Overview'!$H$6="Eilean Siar Local Authority",0,new_ci(2,B251,C251,D251,$C$1,G251+H251,1,H251,H251,SIMDrateratios,RateRatios!$B$3)*10))</f>
        <v>49.592767949258068</v>
      </c>
      <c r="K251" s="92">
        <f>IF('III Tool Overview'!$H$6="Western Isles Health Board",0,IF('III Tool Overview'!$H$6="Eilean Siar Local Authority",0,new_ci(5,B251,C251,D251,$C$1,G251,1,F251,F251,SIMDrateratios,RateRatios!$B$3)*1000))</f>
        <v>21416.679983069225</v>
      </c>
      <c r="L251" s="72">
        <f>IF('III Tool Overview'!$H$6="Western Isles Health Board",0,IF('III Tool Overview'!$H$6="Eilean Siar Local Authority",0,new_ci(5,B251,C251,D251,$C$1,H251,1,F251,F251,SIMDrateratios,RateRatios!$B$3)*1000))</f>
        <v>21416.443503119444</v>
      </c>
      <c r="M251" s="92">
        <f>IF('III Tool Overview'!$H$6="Western Isles Health Board",0,IF('III Tool Overview'!$H$6="Eilean Siar Local Authority",0,new_ci(10,B251,C251,D251,$C$1,G251,1,F251,F251,SIMDrateratios,RateRatios!$B$3)*10))</f>
        <v>547.51187952857788</v>
      </c>
      <c r="N251" s="92">
        <f>IF('III Tool Overview'!$H$6="Western Isles Health Board",0,IF('III Tool Overview'!$H$6="Eilean Siar Local Authority",0,new_ci(10,B251,C251,D251,$C$1,G251+H251,1,F251,F251,SIMDrateratios,RateRatios!$B$3)*10))</f>
        <v>547.50600161212344</v>
      </c>
      <c r="O251" s="92">
        <f>IF('III Tool Overview'!$H$6="Western Isles Health Board",0,IF('III Tool Overview'!$H$6="Eilean Siar Local Authority",0,new_ci(20,B251,C251,D251,$C$1,G251,1,F251,F251,SIMDrateratios,RateRatios!$B$3)*10))</f>
        <v>1479.3448898050551</v>
      </c>
      <c r="P251" s="92">
        <f>IF('III Tool Overview'!$H$6="Western Isles Health Board",0,IF('III Tool Overview'!$H$6="Eilean Siar Local Authority",0,new_ci(20,B251,C251,D251,$C$1,G251+H251,1,F251,F251,SIMDrateratios,RateRatios!$B$3)*10))</f>
        <v>1479.3303714295778</v>
      </c>
      <c r="Q251" s="92">
        <f>IF('III Tool Overview'!$H$6="Western Isles Health Board",0,IF('III Tool Overview'!$H$6="Eilean Siar Local Authority",0,new_yll(2,B251,C251,D251,$C$1,G251,1,F251,F251,SIMDrateratios,RateRatios!$B$3)*10))</f>
        <v>1834.9529453754928</v>
      </c>
      <c r="R251" s="92">
        <f>IF('III Tool Overview'!$H$6="Western Isles Health Board",0,IF('III Tool Overview'!$H$6="Eilean Siar Local Authority",0,new_yll(2,B251,C251,D251,$C$1,G251+H251,1,F251,F251,SIMDrateratios,RateRatios!$B$3)*10))</f>
        <v>1834.9324141225486</v>
      </c>
      <c r="S251" s="92">
        <f t="shared" si="367"/>
        <v>2.0531252944238076E-2</v>
      </c>
      <c r="T251" s="92">
        <f>IF('III Tool Overview'!$H$6="Western Isles Health Board",0,IF('III Tool Overview'!$H$6="Eilean Siar Local Authority",0,new_yll(5,B251,C251,D251,$C$1,G251,1,F251,F251,SIMDrateratios,RateRatios!$B$3)*1000))</f>
        <v>758958.31505454856</v>
      </c>
      <c r="U251" s="92">
        <f>IF('III Tool Overview'!$H$6="Western Isles Health Board",0,IF('III Tool Overview'!$H$6="Eilean Siar Local Authority",0,new_yll(5,B251,C251,D251,$C$1,G251+H251,1,F251,F251,SIMDrateratios,RateRatios!$B$3)*1000))</f>
        <v>758949.93217845995</v>
      </c>
      <c r="V251" s="92">
        <f t="shared" si="368"/>
        <v>8.382876088609919</v>
      </c>
      <c r="W251" s="92">
        <f>IF('III Tool Overview'!$H$6="Western Isles Health Board",0,IF('III Tool Overview'!$H$6="Eilean Siar Local Authority",0,new_yll(10,B251,C251,D251,$C$1,G251,1,F251,F251,SIMDrateratios,RateRatios!$B$3)*10))</f>
        <v>17891.79614246136</v>
      </c>
      <c r="X251" s="92">
        <f>IF('III Tool Overview'!$H$6="Western Isles Health Board",0,IF('III Tool Overview'!$H$6="Eilean Siar Local Authority",0,new_yll(10,B251,C251,D251,$C$1,G251+H251,1,F251,F251,SIMDrateratios,RateRatios!$B$3)*10))</f>
        <v>17891.603655744129</v>
      </c>
      <c r="Y251" s="92">
        <f t="shared" si="369"/>
        <v>0.19248671723107691</v>
      </c>
      <c r="Z251" s="92">
        <f>IF('III Tool Overview'!$H$6="Western Isles Health Board",0,IF('III Tool Overview'!$H$6="Eilean Siar Local Authority",0,new_yll(20,B251,C251,D251,$C$1,G251,1,F251,F251,SIMDrateratios,RateRatios!$B$3)*10))</f>
        <v>39476.046563737778</v>
      </c>
      <c r="AA251" s="92">
        <f>IF('III Tool Overview'!$H$6="Western Isles Health Board",0,IF('III Tool Overview'!$H$6="Eilean Siar Local Authority",0,new_yll(20,B251,C251,D251,$C$1,G251+H251,1,F251,F251,SIMDrateratios,RateRatios!$B$3)*10))</f>
        <v>39475.652444889682</v>
      </c>
      <c r="AB251" s="92">
        <f t="shared" si="370"/>
        <v>0.39411884809669573</v>
      </c>
      <c r="AC251" s="92">
        <f>IF('III Tool Overview'!$H$6="Western Isles Health Board",0,IF('III Tool Overview'!$H$6="Eilean Siar Local Authority",0,hosp_count(2,B251,C251,D251,$C$1,G251,1,F251,F251,SIMDRateRatios_hosp,SIMDrateratios,RateRatios!$B$3)*10))</f>
        <v>1608.5362856486904</v>
      </c>
      <c r="AD251" s="92">
        <f>IF('III Tool Overview'!$H$6="Western Isles Health Board",0,IF('III Tool Overview'!$H$6="Eilean Siar Local Authority",0,hosp_count(2,B251,C251,D251,$C$1,G251+H251,1,F251,F251,SIMDRateRatios_hosp,SIMDrateratios,RateRatios!$B$3)*10))</f>
        <v>1608.5222388964421</v>
      </c>
      <c r="AE251" s="92">
        <f t="shared" si="371"/>
        <v>1.4046752248304983E-2</v>
      </c>
      <c r="AF251" s="92">
        <f>IF('III Tool Overview'!$H$6="Western Isles Health Board",0,IF('III Tool Overview'!$H$6="Eilean Siar Local Authority",0,hosp_count(5,B251,C251,D251,$C$1,G251,1,F251,F251,SIMDRateRatios_hosp,SIMDrateratios,RateRatios!$B$3)*1000))</f>
        <v>671750.47090239439</v>
      </c>
      <c r="AG251" s="92">
        <f>IF('III Tool Overview'!$H$6="Western Isles Health Board",0,IF('III Tool Overview'!$H$6="Eilean Siar Local Authority",0,hosp_count(5,B251,C251,D251,$C$1,G251+H251,1,F251,F251,SIMDRateRatios_hosp,SIMDrateratios,RateRatios!$B$3)*1000))</f>
        <v>671744.69901506521</v>
      </c>
      <c r="AH251" s="92">
        <f t="shared" si="372"/>
        <v>5.7718873291742057</v>
      </c>
      <c r="AI251" s="92">
        <f>IF('III Tool Overview'!$H$6="Western Isles Health Board",0,IF('III Tool Overview'!$H$6="Eilean Siar Local Authority",0,hosp_count(10,B251,C251,D251,$C$1,G251,1,F251,F251,SIMDRateRatios_hosp,SIMDrateratios,RateRatios!$B$3)*10))</f>
        <v>16200.104623024403</v>
      </c>
      <c r="AJ251" s="92">
        <f>IF('III Tool Overview'!$H$6="Western Isles Health Board",0,IF('III Tool Overview'!$H$6="Eilean Siar Local Authority",0,hosp_count(10,B251,C251,D251,$C$1,G251+H251,1,F251,F251,SIMDRateRatios_hosp,SIMDrateratios,RateRatios!$B$3)*10))</f>
        <v>16199.970030896526</v>
      </c>
      <c r="AK251" s="92">
        <f t="shared" si="373"/>
        <v>0.13459212787711294</v>
      </c>
      <c r="AL251" s="92">
        <f>IF('III Tool Overview'!$H$6="Western Isles Health Board",0,IF('III Tool Overview'!$H$6="Eilean Siar Local Authority",0,hosp_count(20,B251,C251,D251,$C$1,G251,1,F251,F251,SIMDRateRatios_hosp,SIMDrateratios,RateRatios!$B$3)*10))</f>
        <v>38682.406752162758</v>
      </c>
      <c r="AM251" s="92">
        <f>IF('III Tool Overview'!$H$6="Western Isles Health Board",0,IF('III Tool Overview'!$H$6="Eilean Siar Local Authority",0,hosp_count(20,B251,C251,D251,$C$1,G251+H251,1,F251,F251,SIMDRateRatios_hosp,SIMDrateratios,RateRatios!$B$3)*10))</f>
        <v>38682.11691609399</v>
      </c>
      <c r="AN251" s="92">
        <f t="shared" si="374"/>
        <v>0.28983606876863632</v>
      </c>
    </row>
    <row r="252" spans="1:63" x14ac:dyDescent="0.2">
      <c r="A252" s="83" t="s">
        <v>104</v>
      </c>
      <c r="B252" s="71">
        <v>67.5</v>
      </c>
      <c r="C252" s="71" t="s">
        <v>1</v>
      </c>
      <c r="D252" s="76">
        <v>5</v>
      </c>
      <c r="E252" s="84">
        <v>1</v>
      </c>
      <c r="F252" s="80">
        <f>HLOOKUP('III Tool Overview'!$H$6,LookUpData_Pop!$B$1:$AV$269,LookUpData_Pop!BB245,FALSE)/50</f>
        <v>461.36</v>
      </c>
      <c r="G252" s="59">
        <f>'III Tool Overview'!$H$9/110</f>
        <v>0</v>
      </c>
      <c r="H252" s="72">
        <f t="shared" si="366"/>
        <v>461.36</v>
      </c>
      <c r="I252" s="92">
        <f>IF('III Tool Overview'!$H$6="Western Isles Health Board",0,IF('III Tool Overview'!$H$6="Eilean Siar Local Authority",0,new_ci(2,B252,C252,D252,$C$1,G252,1,F252,E252*F252,SIMDrateratios,RateRatios!$B$3)*10))</f>
        <v>55.335848604177869</v>
      </c>
      <c r="J252" s="92">
        <f>IF('III Tool Overview'!$H$6="Western Isles Health Board",0,IF('III Tool Overview'!$H$6="Eilean Siar Local Authority",0,new_ci(2,B252,C252,D252,$C$1,G252+H252,1,H252,H252,SIMDrateratios,RateRatios!$B$3)*10))</f>
        <v>55.335231173976702</v>
      </c>
      <c r="K252" s="92">
        <f>IF('III Tool Overview'!$H$6="Western Isles Health Board",0,IF('III Tool Overview'!$H$6="Eilean Siar Local Authority",0,new_ci(5,B252,C252,D252,$C$1,G252,1,F252,F252,SIMDrateratios,RateRatios!$B$3)*1000))</f>
        <v>23727.217064418684</v>
      </c>
      <c r="L252" s="72">
        <f>IF('III Tool Overview'!$H$6="Western Isles Health Board",0,IF('III Tool Overview'!$H$6="Eilean Siar Local Authority",0,new_ci(5,B252,C252,D252,$C$1,H252,1,F252,F252,SIMDrateratios,RateRatios!$B$3)*1000))</f>
        <v>23726.957684967161</v>
      </c>
      <c r="M252" s="92">
        <f>IF('III Tool Overview'!$H$6="Western Isles Health Board",0,IF('III Tool Overview'!$H$6="Eilean Siar Local Authority",0,new_ci(10,B252,C252,D252,$C$1,G252,1,F252,F252,SIMDrateratios,RateRatios!$B$3)*10))</f>
        <v>597.70240304638048</v>
      </c>
      <c r="N252" s="92">
        <f>IF('III Tool Overview'!$H$6="Western Isles Health Board",0,IF('III Tool Overview'!$H$6="Eilean Siar Local Authority",0,new_ci(10,B252,C252,D252,$C$1,G252+H252,1,F252,F252,SIMDrateratios,RateRatios!$B$3)*10))</f>
        <v>597.6961482595932</v>
      </c>
      <c r="O252" s="92">
        <f>IF('III Tool Overview'!$H$6="Western Isles Health Board",0,IF('III Tool Overview'!$H$6="Eilean Siar Local Authority",0,new_ci(20,B252,C252,D252,$C$1,G252,1,F252,F252,SIMDrateratios,RateRatios!$B$3)*10))</f>
        <v>1545.6236134592439</v>
      </c>
      <c r="P252" s="92">
        <f>IF('III Tool Overview'!$H$6="Western Isles Health Board",0,IF('III Tool Overview'!$H$6="Eilean Siar Local Authority",0,new_ci(20,B252,C252,D252,$C$1,G252+H252,1,F252,F252,SIMDrateratios,RateRatios!$B$3)*10))</f>
        <v>1545.6095624685781</v>
      </c>
      <c r="Q252" s="92">
        <f>IF('III Tool Overview'!$H$6="Western Isles Health Board",0,IF('III Tool Overview'!$H$6="Eilean Siar Local Authority",0,new_yll(2,B252,C252,D252,$C$1,G252,1,F252,F252,SIMDrateratios,RateRatios!$B$3)*10))</f>
        <v>1715.4113067295139</v>
      </c>
      <c r="R252" s="92">
        <f>IF('III Tool Overview'!$H$6="Western Isles Health Board",0,IF('III Tool Overview'!$H$6="Eilean Siar Local Authority",0,new_yll(2,B252,C252,D252,$C$1,G252+H252,1,F252,F252,SIMDrateratios,RateRatios!$B$3)*10))</f>
        <v>1715.3921663932779</v>
      </c>
      <c r="S252" s="92">
        <f t="shared" si="367"/>
        <v>1.9140336235977884E-2</v>
      </c>
      <c r="T252" s="92">
        <f>IF('III Tool Overview'!$H$6="Western Isles Health Board",0,IF('III Tool Overview'!$H$6="Eilean Siar Local Authority",0,new_yll(5,B252,C252,D252,$C$1,G252,1,F252,F252,SIMDrateratios,RateRatios!$B$3)*1000))</f>
        <v>698612.86463457765</v>
      </c>
      <c r="U252" s="92">
        <f>IF('III Tool Overview'!$H$6="Western Isles Health Board",0,IF('III Tool Overview'!$H$6="Eilean Siar Local Authority",0,new_yll(5,B252,C252,D252,$C$1,G252+H252,1,F252,F252,SIMDrateratios,RateRatios!$B$3)*1000))</f>
        <v>698605.22320301156</v>
      </c>
      <c r="V252" s="92">
        <f t="shared" si="368"/>
        <v>7.6414315660949796</v>
      </c>
      <c r="W252" s="92">
        <f>IF('III Tool Overview'!$H$6="Western Isles Health Board",0,IF('III Tool Overview'!$H$6="Eilean Siar Local Authority",0,new_yll(10,B252,C252,D252,$C$1,G252,1,F252,F252,SIMDrateratios,RateRatios!$B$3)*10))</f>
        <v>15967.19635721528</v>
      </c>
      <c r="X252" s="92">
        <f>IF('III Tool Overview'!$H$6="Western Isles Health Board",0,IF('III Tool Overview'!$H$6="Eilean Siar Local Authority",0,new_yll(10,B252,C252,D252,$C$1,G252+H252,1,F252,F252,SIMDrateratios,RateRatios!$B$3)*10))</f>
        <v>15967.028580903949</v>
      </c>
      <c r="Y252" s="92">
        <f t="shared" si="369"/>
        <v>0.1677763113311812</v>
      </c>
      <c r="Z252" s="92">
        <f>IF('III Tool Overview'!$H$6="Western Isles Health Board",0,IF('III Tool Overview'!$H$6="Eilean Siar Local Authority",0,new_yll(20,B252,C252,D252,$C$1,G252,1,F252,F252,SIMDrateratios,RateRatios!$B$3)*10))</f>
        <v>32310.049348372951</v>
      </c>
      <c r="AA252" s="92">
        <f>IF('III Tool Overview'!$H$6="Western Isles Health Board",0,IF('III Tool Overview'!$H$6="Eilean Siar Local Authority",0,new_yll(20,B252,C252,D252,$C$1,G252+H252,1,F252,F252,SIMDrateratios,RateRatios!$B$3)*10))</f>
        <v>32309.744819379783</v>
      </c>
      <c r="AB252" s="92">
        <f t="shared" si="370"/>
        <v>0.30452899316878757</v>
      </c>
      <c r="AC252" s="92">
        <f>IF('III Tool Overview'!$H$6="Western Isles Health Board",0,IF('III Tool Overview'!$H$6="Eilean Siar Local Authority",0,hosp_count(2,B252,C252,D252,$C$1,G252,1,F252,F252,SIMDRateRatios_hosp,SIMDrateratios,RateRatios!$B$3)*10))</f>
        <v>1436.1422028797117</v>
      </c>
      <c r="AD252" s="92">
        <f>IF('III Tool Overview'!$H$6="Western Isles Health Board",0,IF('III Tool Overview'!$H$6="Eilean Siar Local Authority",0,hosp_count(2,B252,C252,D252,$C$1,G252+H252,1,F252,F252,SIMDRateRatios_hosp,SIMDrateratios,RateRatios!$B$3)*10))</f>
        <v>1436.1296697933853</v>
      </c>
      <c r="AE252" s="92">
        <f t="shared" si="371"/>
        <v>1.2533086326357079E-2</v>
      </c>
      <c r="AF252" s="92">
        <f>IF('III Tool Overview'!$H$6="Western Isles Health Board",0,IF('III Tool Overview'!$H$6="Eilean Siar Local Authority",0,hosp_count(5,B252,C252,D252,$C$1,G252,1,F252,F252,SIMDRateRatios_hosp,SIMDrateratios,RateRatios!$B$3)*1000))</f>
        <v>595701.24084156542</v>
      </c>
      <c r="AG252" s="92">
        <f>IF('III Tool Overview'!$H$6="Western Isles Health Board",0,IF('III Tool Overview'!$H$6="Eilean Siar Local Authority",0,hosp_count(5,B252,C252,D252,$C$1,G252+H252,1,F252,F252,SIMDRateRatios_hosp,SIMDrateratios,RateRatios!$B$3)*1000))</f>
        <v>595696.17070734478</v>
      </c>
      <c r="AH252" s="92">
        <f t="shared" si="372"/>
        <v>5.0701342206448317</v>
      </c>
      <c r="AI252" s="92">
        <f>IF('III Tool Overview'!$H$6="Western Isles Health Board",0,IF('III Tool Overview'!$H$6="Eilean Siar Local Authority",0,hosp_count(10,B252,C252,D252,$C$1,G252,1,F252,F252,SIMDRateRatios_hosp,SIMDrateratios,RateRatios!$B$3)*10))</f>
        <v>14170.817129734296</v>
      </c>
      <c r="AJ252" s="92">
        <f>IF('III Tool Overview'!$H$6="Western Isles Health Board",0,IF('III Tool Overview'!$H$6="Eilean Siar Local Authority",0,hosp_count(10,B252,C252,D252,$C$1,G252+H252,1,F252,F252,SIMDRateRatios_hosp,SIMDrateratios,RateRatios!$B$3)*10))</f>
        <v>14170.702661409028</v>
      </c>
      <c r="AK252" s="92">
        <f t="shared" si="373"/>
        <v>0.11446832526780781</v>
      </c>
      <c r="AL252" s="92">
        <f>IF('III Tool Overview'!$H$6="Western Isles Health Board",0,IF('III Tool Overview'!$H$6="Eilean Siar Local Authority",0,hosp_count(20,B252,C252,D252,$C$1,G252,1,F252,F252,SIMDRateRatios_hosp,SIMDrateratios,RateRatios!$B$3)*10))</f>
        <v>32549.688369708787</v>
      </c>
      <c r="AM252" s="92">
        <f>IF('III Tool Overview'!$H$6="Western Isles Health Board",0,IF('III Tool Overview'!$H$6="Eilean Siar Local Authority",0,hosp_count(20,B252,C252,D252,$C$1,G252+H252,1,F252,F252,SIMDRateRatios_hosp,SIMDrateratios,RateRatios!$B$3)*10))</f>
        <v>32549.464928414658</v>
      </c>
      <c r="AN252" s="92">
        <f t="shared" si="374"/>
        <v>0.22344129412886105</v>
      </c>
    </row>
    <row r="253" spans="1:63" x14ac:dyDescent="0.2">
      <c r="A253" s="83" t="s">
        <v>105</v>
      </c>
      <c r="B253" s="71">
        <v>72.5</v>
      </c>
      <c r="C253" s="71" t="s">
        <v>1</v>
      </c>
      <c r="D253" s="76">
        <v>5</v>
      </c>
      <c r="E253" s="84">
        <v>1</v>
      </c>
      <c r="F253" s="80">
        <f>HLOOKUP('III Tool Overview'!$H$6,LookUpData_Pop!$B$1:$AV$269,LookUpData_Pop!BB246,FALSE)/50</f>
        <v>380.78</v>
      </c>
      <c r="G253" s="59">
        <f>'III Tool Overview'!$H$9/110</f>
        <v>0</v>
      </c>
      <c r="H253" s="72">
        <f t="shared" si="366"/>
        <v>380.78</v>
      </c>
      <c r="I253" s="92">
        <f>IF('III Tool Overview'!$H$6="Western Isles Health Board",0,IF('III Tool Overview'!$H$6="Eilean Siar Local Authority",0,new_ci(2,B253,C253,D253,$C$1,G253,1,F253,E253*F253,SIMDrateratios,RateRatios!$B$3)*10))</f>
        <v>60.888523834872721</v>
      </c>
      <c r="J253" s="92">
        <f>IF('III Tool Overview'!$H$6="Western Isles Health Board",0,IF('III Tool Overview'!$H$6="Eilean Siar Local Authority",0,new_ci(2,B253,C253,D253,$C$1,G253+H253,1,H253,H253,SIMDrateratios,RateRatios!$B$3)*10))</f>
        <v>60.887844905782188</v>
      </c>
      <c r="K253" s="92">
        <f>IF('III Tool Overview'!$H$6="Western Isles Health Board",0,IF('III Tool Overview'!$H$6="Eilean Siar Local Authority",0,new_ci(5,B253,C253,D253,$C$1,G253,1,F253,F253,SIMDrateratios,RateRatios!$B$3)*1000))</f>
        <v>25932.371940642315</v>
      </c>
      <c r="L253" s="72">
        <f>IF('III Tool Overview'!$H$6="Western Isles Health Board",0,IF('III Tool Overview'!$H$6="Eilean Siar Local Authority",0,new_ci(5,B253,C253,D253,$C$1,H253,1,F253,F253,SIMDrateratios,RateRatios!$B$3)*1000))</f>
        <v>25932.090601431279</v>
      </c>
      <c r="M253" s="92">
        <f>IF('III Tool Overview'!$H$6="Western Isles Health Board",0,IF('III Tool Overview'!$H$6="Eilean Siar Local Authority",0,new_ci(10,B253,C253,D253,$C$1,G253,1,F253,F253,SIMDrateratios,RateRatios!$B$3)*10))</f>
        <v>644.236062473895</v>
      </c>
      <c r="N253" s="92">
        <f>IF('III Tool Overview'!$H$6="Western Isles Health Board",0,IF('III Tool Overview'!$H$6="Eilean Siar Local Authority",0,new_ci(10,B253,C253,D253,$C$1,G253+H253,1,F253,F253,SIMDrateratios,RateRatios!$B$3)*10))</f>
        <v>644.22947120233016</v>
      </c>
      <c r="O253" s="92">
        <f>IF('III Tool Overview'!$H$6="Western Isles Health Board",0,IF('III Tool Overview'!$H$6="Eilean Siar Local Authority",0,new_ci(20,B253,C253,D253,$C$1,G253,1,F253,F253,SIMDrateratios,RateRatios!$B$3)*10))</f>
        <v>1599.9506269558981</v>
      </c>
      <c r="P253" s="92">
        <f>IF('III Tool Overview'!$H$6="Western Isles Health Board",0,IF('III Tool Overview'!$H$6="Eilean Siar Local Authority",0,new_ci(20,B253,C253,D253,$C$1,G253+H253,1,F253,F253,SIMDrateratios,RateRatios!$B$3)*10))</f>
        <v>1599.9371003977674</v>
      </c>
      <c r="Q253" s="92">
        <f>IF('III Tool Overview'!$H$6="Western Isles Health Board",0,IF('III Tool Overview'!$H$6="Eilean Siar Local Authority",0,new_yll(2,B253,C253,D253,$C$1,G253,1,F253,F253,SIMDrateratios,RateRatios!$B$3)*10))</f>
        <v>1643.9901435415636</v>
      </c>
      <c r="R253" s="92">
        <f>IF('III Tool Overview'!$H$6="Western Isles Health Board",0,IF('III Tool Overview'!$H$6="Eilean Siar Local Authority",0,new_yll(2,B253,C253,D253,$C$1,G253+H253,1,F253,F253,SIMDrateratios,RateRatios!$B$3)*10))</f>
        <v>1643.9718124561191</v>
      </c>
      <c r="S253" s="92">
        <f t="shared" si="367"/>
        <v>1.8331085444515338E-2</v>
      </c>
      <c r="T253" s="92">
        <f>IF('III Tool Overview'!$H$6="Western Isles Health Board",0,IF('III Tool Overview'!$H$6="Eilean Siar Local Authority",0,new_yll(5,B253,C253,D253,$C$1,G253,1,F253,F253,SIMDrateratios,RateRatios!$B$3)*1000))</f>
        <v>659954.37339747557</v>
      </c>
      <c r="U253" s="92">
        <f>IF('III Tool Overview'!$H$6="Western Isles Health Board",0,IF('III Tool Overview'!$H$6="Eilean Siar Local Authority",0,new_yll(5,B253,C253,D253,$C$1,G253+H253,1,F253,F253,SIMDrateratios,RateRatios!$B$3)*1000))</f>
        <v>659947.2071663111</v>
      </c>
      <c r="V253" s="92">
        <f t="shared" si="368"/>
        <v>7.1662311644759029</v>
      </c>
      <c r="W253" s="92">
        <f>IF('III Tool Overview'!$H$6="Western Isles Health Board",0,IF('III Tool Overview'!$H$6="Eilean Siar Local Authority",0,new_yll(10,B253,C253,D253,$C$1,G253,1,F253,F253,SIMDrateratios,RateRatios!$B$3)*10))</f>
        <v>14655.431909409561</v>
      </c>
      <c r="X253" s="92">
        <f>IF('III Tool Overview'!$H$6="Western Isles Health Board",0,IF('III Tool Overview'!$H$6="Eilean Siar Local Authority",0,new_yll(10,B253,C253,D253,$C$1,G253+H253,1,F253,F253,SIMDrateratios,RateRatios!$B$3)*10))</f>
        <v>14655.28098108308</v>
      </c>
      <c r="Y253" s="92">
        <f t="shared" si="369"/>
        <v>0.15092832648042531</v>
      </c>
      <c r="Z253" s="92">
        <f>IF('III Tool Overview'!$H$6="Western Isles Health Board",0,IF('III Tool Overview'!$H$6="Eilean Siar Local Authority",0,new_yll(20,B253,C253,D253,$C$1,G253,1,F253,F253,SIMDrateratios,RateRatios!$B$3)*10))</f>
        <v>27380.367670479482</v>
      </c>
      <c r="AA253" s="92">
        <f>IF('III Tool Overview'!$H$6="Western Isles Health Board",0,IF('III Tool Overview'!$H$6="Eilean Siar Local Authority",0,new_yll(20,B253,C253,D253,$C$1,G253+H253,1,F253,F253,SIMDrateratios,RateRatios!$B$3)*10))</f>
        <v>27380.121248345113</v>
      </c>
      <c r="AB253" s="92">
        <f t="shared" si="370"/>
        <v>0.24642213436891325</v>
      </c>
      <c r="AC253" s="92">
        <f>IF('III Tool Overview'!$H$6="Western Isles Health Board",0,IF('III Tool Overview'!$H$6="Eilean Siar Local Authority",0,hosp_count(2,B253,C253,D253,$C$1,G253,1,F253,F253,SIMDRateRatios_hosp,SIMDrateratios,RateRatios!$B$3)*10))</f>
        <v>1362.8415928986885</v>
      </c>
      <c r="AD253" s="92">
        <f>IF('III Tool Overview'!$H$6="Western Isles Health Board",0,IF('III Tool Overview'!$H$6="Eilean Siar Local Authority",0,hosp_count(2,B253,C253,D253,$C$1,G253+H253,1,F253,F253,SIMDRateRatios_hosp,SIMDrateratios,RateRatios!$B$3)*10))</f>
        <v>1362.8296833357203</v>
      </c>
      <c r="AE253" s="92">
        <f t="shared" si="371"/>
        <v>1.1909562968185128E-2</v>
      </c>
      <c r="AF253" s="92">
        <f>IF('III Tool Overview'!$H$6="Western Isles Health Board",0,IF('III Tool Overview'!$H$6="Eilean Siar Local Authority",0,hosp_count(5,B253,C253,D253,$C$1,G253,1,F253,F253,SIMDRateRatios_hosp,SIMDrateratios,RateRatios!$B$3)*1000))</f>
        <v>561666.14686405787</v>
      </c>
      <c r="AG253" s="92">
        <f>IF('III Tool Overview'!$H$6="Western Isles Health Board",0,IF('III Tool Overview'!$H$6="Eilean Siar Local Authority",0,hosp_count(5,B253,C253,D253,$C$1,G253+H253,1,F253,F253,SIMDRateRatios_hosp,SIMDrateratios,RateRatios!$B$3)*1000))</f>
        <v>561661.40008222696</v>
      </c>
      <c r="AH253" s="92">
        <f t="shared" si="372"/>
        <v>4.7467818309087306</v>
      </c>
      <c r="AI253" s="92">
        <f>IF('III Tool Overview'!$H$6="Western Isles Health Board",0,IF('III Tool Overview'!$H$6="Eilean Siar Local Authority",0,hosp_count(10,B253,C253,D253,$C$1,G253,1,F253,F253,SIMDRateRatios_hosp,SIMDrateratios,RateRatios!$B$3)*10))</f>
        <v>13189.952264315194</v>
      </c>
      <c r="AJ253" s="92">
        <f>IF('III Tool Overview'!$H$6="Western Isles Health Board",0,IF('III Tool Overview'!$H$6="Eilean Siar Local Authority",0,hosp_count(10,B253,C253,D253,$C$1,G253+H253,1,F253,F253,SIMDRateRatios_hosp,SIMDrateratios,RateRatios!$B$3)*10))</f>
        <v>13189.848355284395</v>
      </c>
      <c r="AK253" s="92">
        <f t="shared" si="373"/>
        <v>0.10390903079860436</v>
      </c>
      <c r="AL253" s="92">
        <f>IF('III Tool Overview'!$H$6="Western Isles Health Board",0,IF('III Tool Overview'!$H$6="Eilean Siar Local Authority",0,hosp_count(20,B253,C253,D253,$C$1,G253,1,F253,F253,SIMDRateRatios_hosp,SIMDrateratios,RateRatios!$B$3)*10))</f>
        <v>29235.22517047311</v>
      </c>
      <c r="AM253" s="92">
        <f>IF('III Tool Overview'!$H$6="Western Isles Health Board",0,IF('III Tool Overview'!$H$6="Eilean Siar Local Authority",0,hosp_count(20,B253,C253,D253,$C$1,G253+H253,1,F253,F253,SIMDRateRatios_hosp,SIMDrateratios,RateRatios!$B$3)*10))</f>
        <v>29235.040642267672</v>
      </c>
      <c r="AN253" s="92">
        <f t="shared" si="374"/>
        <v>0.1845282054382551</v>
      </c>
    </row>
    <row r="254" spans="1:63" x14ac:dyDescent="0.2">
      <c r="A254" s="83" t="s">
        <v>106</v>
      </c>
      <c r="B254" s="71">
        <v>77.5</v>
      </c>
      <c r="C254" s="71" t="s">
        <v>1</v>
      </c>
      <c r="D254" s="76">
        <v>5</v>
      </c>
      <c r="E254" s="84">
        <v>1</v>
      </c>
      <c r="F254" s="80">
        <f>HLOOKUP('III Tool Overview'!$H$6,LookUpData_Pop!$B$1:$AV$269,LookUpData_Pop!BB247,FALSE)/50</f>
        <v>289.98</v>
      </c>
      <c r="G254" s="59">
        <f>'III Tool Overview'!$H$9/110</f>
        <v>0</v>
      </c>
      <c r="H254" s="72">
        <f t="shared" si="366"/>
        <v>289.98</v>
      </c>
      <c r="I254" s="92">
        <f>IF('III Tool Overview'!$H$6="Western Isles Health Board",0,IF('III Tool Overview'!$H$6="Eilean Siar Local Authority",0,new_ci(2,B254,C254,D254,$C$1,G254,1,F254,E254*F254,SIMDrateratios,RateRatios!$B$3)*10))</f>
        <v>71.283766148850077</v>
      </c>
      <c r="J254" s="92">
        <f>IF('III Tool Overview'!$H$6="Western Isles Health Board",0,IF('III Tool Overview'!$H$6="Eilean Siar Local Authority",0,new_ci(2,B254,C254,D254,$C$1,G254+H254,1,H254,H254,SIMDrateratios,RateRatios!$B$3)*10))</f>
        <v>71.28297520092238</v>
      </c>
      <c r="K254" s="92">
        <f>IF('III Tool Overview'!$H$6="Western Isles Health Board",0,IF('III Tool Overview'!$H$6="Eilean Siar Local Authority",0,new_ci(5,B254,C254,D254,$C$1,G254,1,F254,F254,SIMDrateratios,RateRatios!$B$3)*1000))</f>
        <v>29921.767016093869</v>
      </c>
      <c r="L254" s="72">
        <f>IF('III Tool Overview'!$H$6="Western Isles Health Board",0,IF('III Tool Overview'!$H$6="Eilean Siar Local Authority",0,new_ci(5,B254,C254,D254,$C$1,H254,1,F254,F254,SIMDrateratios,RateRatios!$B$3)*1000))</f>
        <v>29921.44881822254</v>
      </c>
      <c r="M254" s="92">
        <f>IF('III Tool Overview'!$H$6="Western Isles Health Board",0,IF('III Tool Overview'!$H$6="Eilean Siar Local Authority",0,new_ci(10,B254,C254,D254,$C$1,G254,1,F254,F254,SIMDrateratios,RateRatios!$B$3)*10))</f>
        <v>721.70656683320499</v>
      </c>
      <c r="N254" s="92">
        <f>IF('III Tool Overview'!$H$6="Western Isles Health Board",0,IF('III Tool Overview'!$H$6="Eilean Siar Local Authority",0,new_ci(10,B254,C254,D254,$C$1,G254+H254,1,F254,F254,SIMDrateratios,RateRatios!$B$3)*10))</f>
        <v>721.69956345547212</v>
      </c>
      <c r="O254" s="92">
        <f>IF('III Tool Overview'!$H$6="Western Isles Health Board",0,IF('III Tool Overview'!$H$6="Eilean Siar Local Authority",0,new_ci(20,B254,C254,D254,$C$1,G254,1,F254,F254,SIMDrateratios,RateRatios!$B$3)*10))</f>
        <v>1649.8689132641141</v>
      </c>
      <c r="P254" s="92">
        <f>IF('III Tool Overview'!$H$6="Western Isles Health Board",0,IF('III Tool Overview'!$H$6="Eilean Siar Local Authority",0,new_ci(20,B254,C254,D254,$C$1,G254+H254,1,F254,F254,SIMDrateratios,RateRatios!$B$3)*10))</f>
        <v>1649.8570952945988</v>
      </c>
      <c r="Q254" s="92">
        <f>IF('III Tool Overview'!$H$6="Western Isles Health Board",0,IF('III Tool Overview'!$H$6="Eilean Siar Local Authority",0,new_yll(2,B254,C254,D254,$C$1,G254,1,F254,F254,SIMDrateratios,RateRatios!$B$3)*10))</f>
        <v>1496.9590891258513</v>
      </c>
      <c r="R254" s="92">
        <f>IF('III Tool Overview'!$H$6="Western Isles Health Board",0,IF('III Tool Overview'!$H$6="Eilean Siar Local Authority",0,new_yll(2,B254,C254,D254,$C$1,G254+H254,1,F254,F254,SIMDrateratios,RateRatios!$B$3)*10))</f>
        <v>1496.9424792193699</v>
      </c>
      <c r="S254" s="92">
        <f t="shared" si="367"/>
        <v>1.6609906481335202E-2</v>
      </c>
      <c r="T254" s="92">
        <f>IF('III Tool Overview'!$H$6="Western Isles Health Board",0,IF('III Tool Overview'!$H$6="Eilean Siar Local Authority",0,new_yll(5,B254,C254,D254,$C$1,G254,1,F254,F254,SIMDrateratios,RateRatios!$B$3)*1000))</f>
        <v>582308.31164360093</v>
      </c>
      <c r="U254" s="92">
        <f>IF('III Tool Overview'!$H$6="Western Isles Health Board",0,IF('III Tool Overview'!$H$6="Eilean Siar Local Authority",0,new_yll(5,B254,C254,D254,$C$1,G254+H254,1,F254,F254,SIMDrateratios,RateRatios!$B$3)*1000))</f>
        <v>582302.10776462196</v>
      </c>
      <c r="V254" s="92">
        <f t="shared" si="368"/>
        <v>6.203878978965804</v>
      </c>
      <c r="W254" s="92">
        <f>IF('III Tool Overview'!$H$6="Western Isles Health Board",0,IF('III Tool Overview'!$H$6="Eilean Siar Local Authority",0,new_yll(10,B254,C254,D254,$C$1,G254,1,F254,F254,SIMDrateratios,RateRatios!$B$3)*10))</f>
        <v>12141.012350078499</v>
      </c>
      <c r="X254" s="92">
        <f>IF('III Tool Overview'!$H$6="Western Isles Health Board",0,IF('III Tool Overview'!$H$6="Eilean Siar Local Authority",0,new_yll(10,B254,C254,D254,$C$1,G254+H254,1,F254,F254,SIMDrateratios,RateRatios!$B$3)*10))</f>
        <v>12140.892830130071</v>
      </c>
      <c r="Y254" s="92">
        <f t="shared" si="369"/>
        <v>0.11951994842820568</v>
      </c>
      <c r="Z254" s="92">
        <f>IF('III Tool Overview'!$H$6="Western Isles Health Board",0,IF('III Tool Overview'!$H$6="Eilean Siar Local Authority",0,new_yll(20,B254,C254,D254,$C$1,G254,1,F254,F254,SIMDrateratios,RateRatios!$B$3)*10))</f>
        <v>19078.030251577708</v>
      </c>
      <c r="AA254" s="92">
        <f>IF('III Tool Overview'!$H$6="Western Isles Health Board",0,IF('III Tool Overview'!$H$6="Eilean Siar Local Authority",0,new_yll(20,B254,C254,D254,$C$1,G254+H254,1,F254,F254,SIMDrateratios,RateRatios!$B$3)*10))</f>
        <v>19077.870044917341</v>
      </c>
      <c r="AB254" s="92">
        <f t="shared" si="370"/>
        <v>0.16020666036638431</v>
      </c>
      <c r="AC254" s="92">
        <f>IF('III Tool Overview'!$H$6="Western Isles Health Board",0,IF('III Tool Overview'!$H$6="Eilean Siar Local Authority",0,hosp_count(2,B254,C254,D254,$C$1,G254,1,F254,F254,SIMDRateRatios_hosp,SIMDrateratios,RateRatios!$B$3)*10))</f>
        <v>1279.557806812101</v>
      </c>
      <c r="AD254" s="92">
        <f>IF('III Tool Overview'!$H$6="Western Isles Health Board",0,IF('III Tool Overview'!$H$6="Eilean Siar Local Authority",0,hosp_count(2,B254,C254,D254,$C$1,G254+H254,1,F254,F254,SIMDRateRatios_hosp,SIMDrateratios,RateRatios!$B$3)*10))</f>
        <v>1279.5466307331108</v>
      </c>
      <c r="AE254" s="92">
        <f t="shared" si="371"/>
        <v>1.1176078990274618E-2</v>
      </c>
      <c r="AF254" s="92">
        <f>IF('III Tool Overview'!$H$6="Western Isles Health Board",0,IF('III Tool Overview'!$H$6="Eilean Siar Local Authority",0,hosp_count(5,B254,C254,D254,$C$1,G254,1,F254,F254,SIMDRateRatios_hosp,SIMDrateratios,RateRatios!$B$3)*1000))</f>
        <v>520083.04727220186</v>
      </c>
      <c r="AG254" s="92">
        <f>IF('III Tool Overview'!$H$6="Western Isles Health Board",0,IF('III Tool Overview'!$H$6="Eilean Siar Local Authority",0,hosp_count(5,B254,C254,D254,$C$1,G254+H254,1,F254,F254,SIMDRateRatios_hosp,SIMDrateratios,RateRatios!$B$3)*1000))</f>
        <v>520078.73366988916</v>
      </c>
      <c r="AH254" s="92">
        <f t="shared" si="372"/>
        <v>4.3136023127008229</v>
      </c>
      <c r="AI254" s="92">
        <f>IF('III Tool Overview'!$H$6="Western Isles Health Board",0,IF('III Tool Overview'!$H$6="Eilean Siar Local Authority",0,hosp_count(10,B254,C254,D254,$C$1,G254,1,F254,F254,SIMDRateRatios_hosp,SIMDrateratios,RateRatios!$B$3)*10))</f>
        <v>11883.183318149588</v>
      </c>
      <c r="AJ254" s="92">
        <f>IF('III Tool Overview'!$H$6="Western Isles Health Board",0,IF('III Tool Overview'!$H$6="Eilean Siar Local Authority",0,hosp_count(10,B254,C254,D254,$C$1,G254+H254,1,F254,F254,SIMDRateRatios_hosp,SIMDrateratios,RateRatios!$B$3)*10))</f>
        <v>11883.095016767855</v>
      </c>
      <c r="AK254" s="92">
        <f t="shared" si="373"/>
        <v>8.830138173289015E-2</v>
      </c>
      <c r="AL254" s="92">
        <f>IF('III Tool Overview'!$H$6="Western Isles Health Board",0,IF('III Tool Overview'!$H$6="Eilean Siar Local Authority",0,hosp_count(20,B254,C254,D254,$C$1,G254,1,F254,F254,SIMDRateRatios_hosp,SIMDrateratios,RateRatios!$B$3)*10))</f>
        <v>24487.67539663535</v>
      </c>
      <c r="AM254" s="92">
        <f>IF('III Tool Overview'!$H$6="Western Isles Health Board",0,IF('III Tool Overview'!$H$6="Eilean Siar Local Authority",0,hosp_count(20,B254,C254,D254,$C$1,G254+H254,1,F254,F254,SIMDRateRatios_hosp,SIMDrateratios,RateRatios!$B$3)*10))</f>
        <v>24487.548077489133</v>
      </c>
      <c r="AN254" s="92">
        <f t="shared" si="374"/>
        <v>0.12731914621690521</v>
      </c>
    </row>
    <row r="255" spans="1:63" x14ac:dyDescent="0.2">
      <c r="A255" s="83" t="s">
        <v>107</v>
      </c>
      <c r="B255" s="71">
        <v>82.5</v>
      </c>
      <c r="C255" s="71" t="s">
        <v>1</v>
      </c>
      <c r="D255" s="76">
        <v>5</v>
      </c>
      <c r="E255" s="84">
        <v>1</v>
      </c>
      <c r="F255" s="80">
        <f>HLOOKUP('III Tool Overview'!$H$6,LookUpData_Pop!$B$1:$AV$269,LookUpData_Pop!BB248,FALSE)/50</f>
        <v>184.32</v>
      </c>
      <c r="G255" s="59">
        <f>'III Tool Overview'!$H$9/110</f>
        <v>0</v>
      </c>
      <c r="H255" s="72">
        <f t="shared" si="366"/>
        <v>184.32</v>
      </c>
      <c r="I255" s="92">
        <f>IF('III Tool Overview'!$H$6="Western Isles Health Board",0,IF('III Tool Overview'!$H$6="Eilean Siar Local Authority",0,new_ci(2,B255,C255,D255,$C$1,G255,1,F255,E255*F255,SIMDrateratios,RateRatios!$B$3)*10))</f>
        <v>60.278324351901553</v>
      </c>
      <c r="J255" s="92">
        <f>IF('III Tool Overview'!$H$6="Western Isles Health Board",0,IF('III Tool Overview'!$H$6="Eilean Siar Local Authority",0,new_ci(2,B255,C255,D255,$C$1,G255+H255,1,H255,H255,SIMDrateratios,RateRatios!$B$3)*10))</f>
        <v>60.277659523373188</v>
      </c>
      <c r="K255" s="92">
        <f>IF('III Tool Overview'!$H$6="Western Isles Health Board",0,IF('III Tool Overview'!$H$6="Eilean Siar Local Authority",0,new_ci(5,B255,C255,D255,$C$1,G255,1,F255,F255,SIMDrateratios,RateRatios!$B$3)*1000))</f>
        <v>24956.818760059006</v>
      </c>
      <c r="L255" s="72">
        <f>IF('III Tool Overview'!$H$6="Western Isles Health Board",0,IF('III Tool Overview'!$H$6="Eilean Siar Local Authority",0,new_ci(5,B255,C255,D255,$C$1,H255,1,F255,F255,SIMDrateratios,RateRatios!$B$3)*1000))</f>
        <v>24956.558742373894</v>
      </c>
      <c r="M255" s="92">
        <f>IF('III Tool Overview'!$H$6="Western Isles Health Board",0,IF('III Tool Overview'!$H$6="Eilean Siar Local Authority",0,new_ci(10,B255,C255,D255,$C$1,G255,1,F255,F255,SIMDrateratios,RateRatios!$B$3)*10))</f>
        <v>585.63090003431466</v>
      </c>
      <c r="N255" s="92">
        <f>IF('III Tool Overview'!$H$6="Western Isles Health Board",0,IF('III Tool Overview'!$H$6="Eilean Siar Local Authority",0,new_ci(10,B255,C255,D255,$C$1,G255+H255,1,F255,F255,SIMDrateratios,RateRatios!$B$3)*10))</f>
        <v>585.62550801694533</v>
      </c>
      <c r="O255" s="92">
        <f>IF('III Tool Overview'!$H$6="Western Isles Health Board",0,IF('III Tool Overview'!$H$6="Eilean Siar Local Authority",0,new_ci(20,B255,C255,D255,$C$1,G255,1,F255,F255,SIMDrateratios,RateRatios!$B$3)*10))</f>
        <v>1244.3384163785647</v>
      </c>
      <c r="P255" s="92">
        <f>IF('III Tool Overview'!$H$6="Western Isles Health Board",0,IF('III Tool Overview'!$H$6="Eilean Siar Local Authority",0,new_ci(20,B255,C255,D255,$C$1,G255+H255,1,F255,F255,SIMDrateratios,RateRatios!$B$3)*10))</f>
        <v>1244.3308659416218</v>
      </c>
      <c r="Q255" s="92">
        <f>IF('III Tool Overview'!$H$6="Western Isles Health Board",0,IF('III Tool Overview'!$H$6="Eilean Siar Local Authority",0,new_yll(2,B255,C255,D255,$C$1,G255,1,F255,F255,SIMDrateratios,RateRatios!$B$3)*10))</f>
        <v>1024.7315139823263</v>
      </c>
      <c r="R255" s="92">
        <f>IF('III Tool Overview'!$H$6="Western Isles Health Board",0,IF('III Tool Overview'!$H$6="Eilean Siar Local Authority",0,new_yll(2,B255,C255,D255,$C$1,G255+H255,1,F255,F255,SIMDrateratios,RateRatios!$B$3)*10))</f>
        <v>1024.7202118973441</v>
      </c>
      <c r="S255" s="92">
        <f t="shared" si="367"/>
        <v>1.1302084982162341E-2</v>
      </c>
      <c r="T255" s="92">
        <f>IF('III Tool Overview'!$H$6="Western Isles Health Board",0,IF('III Tool Overview'!$H$6="Eilean Siar Local Authority",0,new_yll(5,B255,C255,D255,$C$1,G255,1,F255,F255,SIMDrateratios,RateRatios!$B$3)*1000))</f>
        <v>386142.85223277181</v>
      </c>
      <c r="U255" s="92">
        <f>IF('III Tool Overview'!$H$6="Western Isles Health Board",0,IF('III Tool Overview'!$H$6="Eilean Siar Local Authority",0,new_yll(5,B255,C255,D255,$C$1,G255+H255,1,F255,F255,SIMDrateratios,RateRatios!$B$3)*1000))</f>
        <v>386138.81642296101</v>
      </c>
      <c r="V255" s="92">
        <f t="shared" si="368"/>
        <v>4.0358098107972182</v>
      </c>
      <c r="W255" s="92">
        <f>IF('III Tool Overview'!$H$6="Western Isles Health Board",0,IF('III Tool Overview'!$H$6="Eilean Siar Local Authority",0,new_yll(10,B255,C255,D255,$C$1,G255,1,F255,F255,SIMDrateratios,RateRatios!$B$3)*10))</f>
        <v>7550.6646519360129</v>
      </c>
      <c r="X255" s="92">
        <f>IF('III Tool Overview'!$H$6="Western Isles Health Board",0,IF('III Tool Overview'!$H$6="Eilean Siar Local Authority",0,new_yll(10,B255,C255,D255,$C$1,G255+H255,1,F255,F255,SIMDrateratios,RateRatios!$B$3)*10))</f>
        <v>7550.5932896535514</v>
      </c>
      <c r="Y255" s="92">
        <f t="shared" si="369"/>
        <v>7.1362282461450377E-2</v>
      </c>
      <c r="Z255" s="92">
        <f>IF('III Tool Overview'!$H$6="Western Isles Health Board",0,IF('III Tool Overview'!$H$6="Eilean Siar Local Authority",0,new_yll(20,B255,C255,D255,$C$1,G255,1,F255,F255,SIMDrateratios,RateRatios!$B$3)*10))</f>
        <v>9938.3689142107232</v>
      </c>
      <c r="AA255" s="92">
        <f>IF('III Tool Overview'!$H$6="Western Isles Health Board",0,IF('III Tool Overview'!$H$6="Eilean Siar Local Authority",0,new_yll(20,B255,C255,D255,$C$1,G255+H255,1,F255,F255,SIMDrateratios,RateRatios!$B$3)*10))</f>
        <v>9938.2853139378676</v>
      </c>
      <c r="AB255" s="92">
        <f t="shared" si="370"/>
        <v>8.3600272855619551E-2</v>
      </c>
      <c r="AC255" s="92">
        <f>IF('III Tool Overview'!$H$6="Western Isles Health Board",0,IF('III Tool Overview'!$H$6="Eilean Siar Local Authority",0,hosp_count(2,B255,C255,D255,$C$1,G255,1,F255,F255,SIMDRateRatios_hosp,SIMDrateratios,RateRatios!$B$3)*10))</f>
        <v>935.14309346518917</v>
      </c>
      <c r="AD255" s="92">
        <f>IF('III Tool Overview'!$H$6="Western Isles Health Board",0,IF('III Tool Overview'!$H$6="Eilean Siar Local Authority",0,hosp_count(2,B255,C255,D255,$C$1,G255+H255,1,F255,F255,SIMDRateRatios_hosp,SIMDrateratios,RateRatios!$B$3)*10))</f>
        <v>935.13494036026589</v>
      </c>
      <c r="AE255" s="92">
        <f t="shared" si="371"/>
        <v>8.1531049232808073E-3</v>
      </c>
      <c r="AF255" s="92">
        <f>IF('III Tool Overview'!$H$6="Western Isles Health Board",0,IF('III Tool Overview'!$H$6="Eilean Siar Local Authority",0,hosp_count(5,B255,C255,D255,$C$1,G255,1,F255,F255,SIMDRateRatios_hosp,SIMDrateratios,RateRatios!$B$3)*1000))</f>
        <v>375141.99343219423</v>
      </c>
      <c r="AG255" s="92">
        <f>IF('III Tool Overview'!$H$6="Western Isles Health Board",0,IF('III Tool Overview'!$H$6="Eilean Siar Local Authority",0,hosp_count(5,B255,C255,D255,$C$1,G255+H255,1,F255,F255,SIMDRateRatios_hosp,SIMDrateratios,RateRatios!$B$3)*1000))</f>
        <v>375138.94132679107</v>
      </c>
      <c r="AH255" s="92">
        <f t="shared" si="372"/>
        <v>3.0521054031560197</v>
      </c>
      <c r="AI255" s="92">
        <f>IF('III Tool Overview'!$H$6="Western Isles Health Board",0,IF('III Tool Overview'!$H$6="Eilean Siar Local Authority",0,hosp_count(10,B255,C255,D255,$C$1,G255,1,F255,F255,SIMDRateRatios_hosp,SIMDrateratios,RateRatios!$B$3)*10))</f>
        <v>8355.6373840196975</v>
      </c>
      <c r="AJ255" s="92">
        <f>IF('III Tool Overview'!$H$6="Western Isles Health Board",0,IF('III Tool Overview'!$H$6="Eilean Siar Local Authority",0,hosp_count(10,B255,C255,D255,$C$1,G255+H255,1,F255,F255,SIMDRateRatios_hosp,SIMDrateratios,RateRatios!$B$3)*10))</f>
        <v>8355.5787945227512</v>
      </c>
      <c r="AK255" s="92">
        <f t="shared" si="373"/>
        <v>5.8589496946297004E-2</v>
      </c>
      <c r="AL255" s="92">
        <f>IF('III Tool Overview'!$H$6="Western Isles Health Board",0,IF('III Tool Overview'!$H$6="Eilean Siar Local Authority",0,hosp_count(20,B255,C255,D255,$C$1,G255,1,F255,F255,SIMDRateRatios_hosp,SIMDrateratios,RateRatios!$B$3)*10))</f>
        <v>16148.537042989425</v>
      </c>
      <c r="AM255" s="92">
        <f>IF('III Tool Overview'!$H$6="Western Isles Health Board",0,IF('III Tool Overview'!$H$6="Eilean Siar Local Authority",0,hosp_count(20,B255,C255,D255,$C$1,G255+H255,1,F255,F255,SIMDRateRatios_hosp,SIMDrateratios,RateRatios!$B$3)*10))</f>
        <v>16148.468195084171</v>
      </c>
      <c r="AN255" s="92">
        <f t="shared" si="374"/>
        <v>6.8847905253278441E-2</v>
      </c>
    </row>
    <row r="256" spans="1:63" s="87" customFormat="1" x14ac:dyDescent="0.2">
      <c r="A256" s="83" t="s">
        <v>108</v>
      </c>
      <c r="B256" s="71">
        <v>87.5</v>
      </c>
      <c r="C256" s="71" t="s">
        <v>1</v>
      </c>
      <c r="D256" s="76">
        <v>5</v>
      </c>
      <c r="E256" s="84">
        <v>1</v>
      </c>
      <c r="F256" s="80">
        <f>HLOOKUP('III Tool Overview'!$H$6,LookUpData_Pop!$B$1:$AV$269,LookUpData_Pop!BB249,FALSE)/50</f>
        <v>85.96</v>
      </c>
      <c r="G256" s="59">
        <f>'III Tool Overview'!$H$9/110</f>
        <v>0</v>
      </c>
      <c r="H256" s="72">
        <f t="shared" si="366"/>
        <v>85.96</v>
      </c>
      <c r="I256" s="92">
        <f>IF('III Tool Overview'!$H$6="Western Isles Health Board",0,IF('III Tool Overview'!$H$6="Eilean Siar Local Authority",0,new_ci(2,B256,C256,D256,$C$1,G256,1,F256,E256*F256,SIMDrateratios,RateRatios!$B$3)*10))</f>
        <v>43.017371669620481</v>
      </c>
      <c r="J256" s="92">
        <f>IF('III Tool Overview'!$H$6="Western Isles Health Board",0,IF('III Tool Overview'!$H$6="Eilean Siar Local Authority",0,new_ci(2,B256,C256,D256,$C$1,G256+H256,1,H256,H256,SIMDrateratios,RateRatios!$B$3)*10))</f>
        <v>43.016900482565603</v>
      </c>
      <c r="K256" s="92">
        <f>IF('III Tool Overview'!$H$6="Western Isles Health Board",0,IF('III Tool Overview'!$H$6="Eilean Siar Local Authority",0,new_ci(5,B256,C256,D256,$C$1,G256,1,F256,F256,SIMDrateratios,RateRatios!$B$3)*1000))</f>
        <v>17294.761809948424</v>
      </c>
      <c r="L256" s="72">
        <f>IF('III Tool Overview'!$H$6="Western Isles Health Board",0,IF('III Tool Overview'!$H$6="Eilean Siar Local Authority",0,new_ci(5,B256,C256,D256,$C$1,H256,1,F256,F256,SIMDrateratios,RateRatios!$B$3)*1000))</f>
        <v>17294.588442399883</v>
      </c>
      <c r="M256" s="92">
        <f>IF('III Tool Overview'!$H$6="Western Isles Health Board",0,IF('III Tool Overview'!$H$6="Eilean Siar Local Authority",0,new_ci(10,B256,C256,D256,$C$1,G256,1,F256,F256,SIMDrateratios,RateRatios!$B$3)*10))</f>
        <v>383.2537576764949</v>
      </c>
      <c r="N256" s="92">
        <f>IF('III Tool Overview'!$H$6="Western Isles Health Board",0,IF('III Tool Overview'!$H$6="Eilean Siar Local Authority",0,new_ci(10,B256,C256,D256,$C$1,G256+H256,1,F256,F256,SIMDrateratios,RateRatios!$B$3)*10))</f>
        <v>383.25059715707505</v>
      </c>
      <c r="O256" s="92">
        <f>IF('III Tool Overview'!$H$6="Western Isles Health Board",0,IF('III Tool Overview'!$H$6="Eilean Siar Local Authority",0,new_ci(20,B256,C256,D256,$C$1,G256,1,F256,F256,SIMDrateratios,RateRatios!$B$3)*10))</f>
        <v>708.09600860061209</v>
      </c>
      <c r="P256" s="92">
        <f>IF('III Tool Overview'!$H$6="Western Isles Health Board",0,IF('III Tool Overview'!$H$6="Eilean Siar Local Authority",0,new_ci(20,B256,C256,D256,$C$1,G256+H256,1,F256,F256,SIMDrateratios,RateRatios!$B$3)*10))</f>
        <v>708.09305271935023</v>
      </c>
      <c r="Q256" s="92">
        <f>IF('III Tool Overview'!$H$6="Western Isles Health Board",0,IF('III Tool Overview'!$H$6="Eilean Siar Local Authority",0,new_yll(2,B256,C256,D256,$C$1,G256,1,F256,F256,SIMDrateratios,RateRatios!$B$3)*10))</f>
        <v>473.19108836582529</v>
      </c>
      <c r="R256" s="92">
        <f>IF('III Tool Overview'!$H$6="Western Isles Health Board",0,IF('III Tool Overview'!$H$6="Eilean Siar Local Authority",0,new_yll(2,B256,C256,D256,$C$1,G256+H256,1,F256,F256,SIMDrateratios,RateRatios!$B$3)*10))</f>
        <v>473.18590530822166</v>
      </c>
      <c r="S256" s="92">
        <f t="shared" si="367"/>
        <v>5.1830576036309139E-3</v>
      </c>
      <c r="T256" s="92">
        <f>IF('III Tool Overview'!$H$6="Western Isles Health Board",0,IF('III Tool Overview'!$H$6="Eilean Siar Local Authority",0,new_yll(5,B256,C256,D256,$C$1,G256,1,F256,F256,SIMDrateratios,RateRatios!$B$3)*1000))</f>
        <v>164250.4665746339</v>
      </c>
      <c r="U256" s="92">
        <f>IF('III Tool Overview'!$H$6="Western Isles Health Board",0,IF('III Tool Overview'!$H$6="Eilean Siar Local Authority",0,new_yll(5,B256,C256,D256,$C$1,G256+H256,1,F256,F256,SIMDrateratios,RateRatios!$B$3)*1000))</f>
        <v>164248.80647025272</v>
      </c>
      <c r="V256" s="92">
        <f t="shared" si="368"/>
        <v>1.6601043811824638</v>
      </c>
      <c r="W256" s="92">
        <f>IF('III Tool Overview'!$H$6="Western Isles Health Board",0,IF('III Tool Overview'!$H$6="Eilean Siar Local Authority",0,new_yll(10,B256,C256,D256,$C$1,G256,1,F256,F256,SIMDrateratios,RateRatios!$B$3)*10))</f>
        <v>2700.1624300232838</v>
      </c>
      <c r="X256" s="92">
        <f>IF('III Tool Overview'!$H$6="Western Isles Health Board",0,IF('III Tool Overview'!$H$6="Eilean Siar Local Authority",0,new_yll(10,B256,C256,D256,$C$1,G256+H256,1,F256,F256,SIMDrateratios,RateRatios!$B$3)*10))</f>
        <v>2700.1383094310822</v>
      </c>
      <c r="Y256" s="92">
        <f t="shared" si="369"/>
        <v>2.4120592201597901E-2</v>
      </c>
      <c r="Z256" s="92">
        <f>IF('III Tool Overview'!$H$6="Western Isles Health Board",0,IF('III Tool Overview'!$H$6="Eilean Siar Local Authority",0,new_yll(20,B256,C256,D256,$C$1,G256,1,F256,F256,SIMDrateratios,RateRatios!$B$3)*10))</f>
        <v>2032.8174385321295</v>
      </c>
      <c r="AA256" s="92">
        <f>IF('III Tool Overview'!$H$6="Western Isles Health Board",0,IF('III Tool Overview'!$H$6="Eilean Siar Local Authority",0,new_yll(20,B256,C256,D256,$C$1,G256+H256,1,F256,F256,SIMDrateratios,RateRatios!$B$3)*10))</f>
        <v>2032.7896256634572</v>
      </c>
      <c r="AB256" s="92">
        <f t="shared" si="370"/>
        <v>2.7812868672299373E-2</v>
      </c>
      <c r="AC256" s="92">
        <f>IF('III Tool Overview'!$H$6="Western Isles Health Board",0,IF('III Tool Overview'!$H$6="Eilean Siar Local Authority",0,hosp_count(2,B256,C256,D256,$C$1,G256,1,F256,F256,SIMDRateRatios_hosp,SIMDrateratios,RateRatios!$B$3)*10))</f>
        <v>537.67845098276757</v>
      </c>
      <c r="AD256" s="92">
        <f>IF('III Tool Overview'!$H$6="Western Isles Health Board",0,IF('III Tool Overview'!$H$6="Eilean Siar Local Authority",0,hosp_count(2,B256,C256,D256,$C$1,G256+H256,1,F256,F256,SIMDRateRatios_hosp,SIMDrateratios,RateRatios!$B$3)*10))</f>
        <v>537.67375286093261</v>
      </c>
      <c r="AE256" s="92">
        <f t="shared" si="371"/>
        <v>4.6981218349628762E-3</v>
      </c>
      <c r="AF256" s="92">
        <f>IF('III Tool Overview'!$H$6="Western Isles Health Board",0,IF('III Tool Overview'!$H$6="Eilean Siar Local Authority",0,hosp_count(5,B256,C256,D256,$C$1,G256,1,F256,F256,SIMDRateRatios_hosp,SIMDrateratios,RateRatios!$B$3)*1000))</f>
        <v>209731.52568848734</v>
      </c>
      <c r="AG256" s="92">
        <f>IF('III Tool Overview'!$H$6="Western Isles Health Board",0,IF('III Tool Overview'!$H$6="Eilean Siar Local Authority",0,hosp_count(5,B256,C256,D256,$C$1,G256+H256,1,F256,F256,SIMDRateRatios_hosp,SIMDrateratios,RateRatios!$B$3)*1000))</f>
        <v>209729.87913246281</v>
      </c>
      <c r="AH256" s="92">
        <f t="shared" si="372"/>
        <v>1.6465560245269444</v>
      </c>
      <c r="AI256" s="92">
        <f>IF('III Tool Overview'!$H$6="Western Isles Health Board",0,IF('III Tool Overview'!$H$6="Eilean Siar Local Authority",0,hosp_count(10,B256,C256,D256,$C$1,G256,1,F256,F256,SIMDRateRatios_hosp,SIMDrateratios,RateRatios!$B$3)*10))</f>
        <v>4429.821055597753</v>
      </c>
      <c r="AJ256" s="92">
        <f>IF('III Tool Overview'!$H$6="Western Isles Health Board",0,IF('III Tool Overview'!$H$6="Eilean Siar Local Authority",0,hosp_count(10,B256,C256,D256,$C$1,G256+H256,1,F256,F256,SIMDRateRatios_hosp,SIMDrateratios,RateRatios!$B$3)*10))</f>
        <v>4429.793581597879</v>
      </c>
      <c r="AK256" s="92">
        <f t="shared" si="373"/>
        <v>2.7473999874018773E-2</v>
      </c>
      <c r="AL256" s="92">
        <f>IF('III Tool Overview'!$H$6="Western Isles Health Board",0,IF('III Tool Overview'!$H$6="Eilean Siar Local Authority",0,hosp_count(20,B256,C256,D256,$C$1,G256,1,F256,F256,SIMDRateRatios_hosp,SIMDrateratios,RateRatios!$B$3)*10))</f>
        <v>7577.6108477221815</v>
      </c>
      <c r="AM256" s="92">
        <f>IF('III Tool Overview'!$H$6="Western Isles Health Board",0,IF('III Tool Overview'!$H$6="Eilean Siar Local Authority",0,hosp_count(20,B256,C256,D256,$C$1,G256+H256,1,F256,F256,SIMDRateRatios_hosp,SIMDrateratios,RateRatios!$B$3)*10))</f>
        <v>7577.5907252285097</v>
      </c>
      <c r="AN256" s="92">
        <f t="shared" si="374"/>
        <v>2.0122493671806296E-2</v>
      </c>
      <c r="AO256" s="232"/>
      <c r="AP256" s="232"/>
      <c r="AQ256" s="232"/>
      <c r="AR256" s="232"/>
      <c r="AS256" s="232"/>
      <c r="AT256" s="232"/>
      <c r="AU256" s="232"/>
      <c r="AV256" s="232"/>
      <c r="AW256" s="232"/>
      <c r="AX256" s="232"/>
      <c r="AY256" s="232"/>
      <c r="AZ256" s="232"/>
      <c r="BA256" s="232"/>
      <c r="BB256" s="232"/>
      <c r="BC256" s="232"/>
      <c r="BD256" s="232"/>
      <c r="BE256" s="232"/>
      <c r="BF256" s="232"/>
      <c r="BG256" s="232"/>
      <c r="BH256" s="232"/>
      <c r="BI256" s="232"/>
      <c r="BJ256" s="232"/>
      <c r="BK256" s="232"/>
    </row>
    <row r="257" spans="1:63" s="86" customFormat="1" x14ac:dyDescent="0.2">
      <c r="A257" s="83" t="s">
        <v>109</v>
      </c>
      <c r="B257" s="76">
        <v>95</v>
      </c>
      <c r="C257" s="76" t="s">
        <v>1</v>
      </c>
      <c r="D257" s="76">
        <v>5</v>
      </c>
      <c r="E257" s="84">
        <v>1</v>
      </c>
      <c r="F257" s="80">
        <f>HLOOKUP('III Tool Overview'!$H$6,LookUpData_Pop!$B$1:$AV$269,LookUpData_Pop!BB250,FALSE)/50</f>
        <v>29.24</v>
      </c>
      <c r="G257" s="59">
        <f>'III Tool Overview'!$H$9/110</f>
        <v>0</v>
      </c>
      <c r="H257" s="72">
        <f t="shared" si="366"/>
        <v>29.24</v>
      </c>
      <c r="I257" s="92">
        <f>IF('III Tool Overview'!$H$6="Western Isles Health Board",0,IF('III Tool Overview'!$H$6="Eilean Siar Local Authority",0,new_ci(2,B257,C257,D257,$C$1,G257,1,F257,E257*F257,SIMDrateratios,RateRatios!$B$3)*10))</f>
        <v>23.886544149768532</v>
      </c>
      <c r="J257" s="92">
        <f>IF('III Tool Overview'!$H$6="Western Isles Health Board",0,IF('III Tool Overview'!$H$6="Eilean Siar Local Authority",0,new_ci(2,B257,C257,D257,$C$1,G257+H257,1,H257,H257,SIMDrateratios,RateRatios!$B$3)*10))</f>
        <v>23.886289184970174</v>
      </c>
      <c r="K257" s="92">
        <f>IF('III Tool Overview'!$H$6="Western Isles Health Board",0,IF('III Tool Overview'!$H$6="Eilean Siar Local Authority",0,new_ci(5,B257,C257,D257,$C$1,G257,1,F257,F257,SIMDrateratios,RateRatios!$B$3)*1000))</f>
        <v>9101.3292775973205</v>
      </c>
      <c r="L257" s="72">
        <f>IF('III Tool Overview'!$H$6="Western Isles Health Board",0,IF('III Tool Overview'!$H$6="Eilean Siar Local Authority",0,new_ci(5,B257,C257,D257,$C$1,H257,1,F257,F257,SIMDrateratios,RateRatios!$B$3)*1000))</f>
        <v>9101.2456050649271</v>
      </c>
      <c r="M257" s="92">
        <f>IF('III Tool Overview'!$H$6="Western Isles Health Board",0,IF('III Tool Overview'!$H$6="Eilean Siar Local Authority",0,new_ci(10,B257,C257,D257,$C$1,G257,1,F257,F257,SIMDrateratios,RateRatios!$B$3)*10))</f>
        <v>182.65044428287692</v>
      </c>
      <c r="N257" s="92">
        <f>IF('III Tool Overview'!$H$6="Western Isles Health Board",0,IF('III Tool Overview'!$H$6="Eilean Siar Local Authority",0,new_ci(10,B257,C257,D257,$C$1,G257+H257,1,F257,F257,SIMDrateratios,RateRatios!$B$3)*10))</f>
        <v>182.64924599734911</v>
      </c>
      <c r="O257" s="92">
        <f>IF('III Tool Overview'!$H$6="Western Isles Health Board",0,IF('III Tool Overview'!$H$6="Eilean Siar Local Authority",0,new_ci(20,B257,C257,D257,$C$1,G257,1,F257,F257,SIMDrateratios,RateRatios!$B$3)*10))</f>
        <v>276.01048851064274</v>
      </c>
      <c r="P257" s="92">
        <f>IF('III Tool Overview'!$H$6="Western Isles Health Board",0,IF('III Tool Overview'!$H$6="Eilean Siar Local Authority",0,new_ci(20,B257,C257,D257,$C$1,G257+H257,1,F257,F257,SIMDrateratios,RateRatios!$B$3)*10))</f>
        <v>276.00996230853059</v>
      </c>
      <c r="Q257" s="92">
        <f>IF('III Tool Overview'!$H$6="Western Isles Health Board",0,IF('III Tool Overview'!$H$6="Eilean Siar Local Authority",0,new_yll(2,B257,C257,D257,$C$1,G257,1,F257,F257,SIMDrateratios,RateRatios!$B$3)*10))</f>
        <v>95.54617659907413</v>
      </c>
      <c r="R257" s="92">
        <f>IF('III Tool Overview'!$H$6="Western Isles Health Board",0,IF('III Tool Overview'!$H$6="Eilean Siar Local Authority",0,new_yll(2,B257,C257,D257,$C$1,G257+H257,1,F257,F257,SIMDrateratios,RateRatios!$B$3)*10))</f>
        <v>95.545156739880696</v>
      </c>
      <c r="S257" s="92">
        <f t="shared" si="367"/>
        <v>1.0198591934340584E-3</v>
      </c>
      <c r="T257" s="92">
        <f>IF('III Tool Overview'!$H$6="Western Isles Health Board",0,IF('III Tool Overview'!$H$6="Eilean Siar Local Authority",0,new_yll(5,B257,C257,D257,$C$1,G257,1,F257,F257,SIMDrateratios,RateRatios!$B$3)*1000))</f>
        <v>23147.177510948233</v>
      </c>
      <c r="U257" s="92">
        <f>IF('III Tool Overview'!$H$6="Western Isles Health Board",0,IF('III Tool Overview'!$H$6="Eilean Siar Local Authority",0,new_yll(5,B257,C257,D257,$C$1,G257+H257,1,F257,F257,SIMDrateratios,RateRatios!$B$3)*1000))</f>
        <v>23146.952957846672</v>
      </c>
      <c r="V257" s="92">
        <f t="shared" si="368"/>
        <v>0.22455310156146879</v>
      </c>
      <c r="W257" s="92">
        <f>IF('III Tool Overview'!$H$6="Western Isles Health Board",0,IF('III Tool Overview'!$H$6="Eilean Siar Local Authority",0,new_yll(10,B257,C257,D257,$C$1,G257,1,F257,F257,SIMDrateratios,RateRatios!$B$3)*10))</f>
        <v>59.626701473837059</v>
      </c>
      <c r="X257" s="92">
        <f>IF('III Tool Overview'!$H$6="Western Isles Health Board",0,IF('III Tool Overview'!$H$6="Eilean Siar Local Authority",0,new_yll(10,B257,C257,D257,$C$1,G257+H257,1,F257,F257,SIMDrateratios,RateRatios!$B$3)*10))</f>
        <v>59.624889739293764</v>
      </c>
      <c r="Y257" s="92">
        <f t="shared" si="369"/>
        <v>1.811734543295529E-3</v>
      </c>
      <c r="Z257" s="92">
        <f>IF('III Tool Overview'!$H$6="Western Isles Health Board",0,IF('III Tool Overview'!$H$6="Eilean Siar Local Authority",0,new_yll(20,B257,C257,D257,$C$1,G257,1,F257,F257,SIMDrateratios,RateRatios!$B$3)*10))</f>
        <v>-732.7487158739882</v>
      </c>
      <c r="AA257" s="92">
        <f>IF('III Tool Overview'!$H$6="Western Isles Health Board",0,IF('III Tool Overview'!$H$6="Eilean Siar Local Authority",0,new_yll(20,B257,C257,D257,$C$1,G257+H257,1,F257,F257,SIMDrateratios,RateRatios!$B$3)*10))</f>
        <v>-732.75764222584485</v>
      </c>
      <c r="AB257" s="92">
        <f t="shared" si="370"/>
        <v>8.9263518566440325E-3</v>
      </c>
      <c r="AC257" s="92">
        <f>IF('III Tool Overview'!$H$6="Western Isles Health Board",0,IF('III Tool Overview'!$H$6="Eilean Siar Local Authority",0,hosp_count(2,B257,C257,D257,$C$1,G257,1,F257,F257,SIMDRateRatios_hosp,SIMDrateratios,RateRatios!$B$3)*10))</f>
        <v>233.4950316624948</v>
      </c>
      <c r="AD257" s="92">
        <f>IF('III Tool Overview'!$H$6="Western Isles Health Board",0,IF('III Tool Overview'!$H$6="Eilean Siar Local Authority",0,hosp_count(2,B257,C257,D257,$C$1,G257+H257,1,F257,F257,SIMDRateRatios_hosp,SIMDrateratios,RateRatios!$B$3)*10))</f>
        <v>233.4930091189855</v>
      </c>
      <c r="AE257" s="92">
        <f t="shared" si="371"/>
        <v>2.0225435092982025E-3</v>
      </c>
      <c r="AF257" s="92">
        <f>IF('III Tool Overview'!$H$6="Western Isles Health Board",0,IF('III Tool Overview'!$H$6="Eilean Siar Local Authority",0,hosp_count(5,B257,C257,D257,$C$1,G257,1,F257,F257,SIMDRateRatios_hosp,SIMDrateratios,RateRatios!$B$3)*1000))</f>
        <v>86526.304857753174</v>
      </c>
      <c r="AG257" s="92">
        <f>IF('III Tool Overview'!$H$6="Western Isles Health Board",0,IF('III Tool Overview'!$H$6="Eilean Siar Local Authority",0,hosp_count(5,B257,C257,D257,$C$1,G257+H257,1,F257,F257,SIMDRateRatios_hosp,SIMDrateratios,RateRatios!$B$3)*1000))</f>
        <v>86525.677758084523</v>
      </c>
      <c r="AH257" s="92">
        <f t="shared" si="372"/>
        <v>0.62709966865077149</v>
      </c>
      <c r="AI257" s="92">
        <f>IF('III Tool Overview'!$H$6="Western Isles Health Board",0,IF('III Tool Overview'!$H$6="Eilean Siar Local Authority",0,hosp_count(10,B257,C257,D257,$C$1,G257,1,F257,F257,SIMDRateRatios_hosp,SIMDrateratios,RateRatios!$B$3)*10))</f>
        <v>1667.0296918544332</v>
      </c>
      <c r="AJ257" s="92">
        <f>IF('III Tool Overview'!$H$6="Western Isles Health Board",0,IF('III Tool Overview'!$H$6="Eilean Siar Local Authority",0,hosp_count(10,B257,C257,D257,$C$1,G257+H257,1,F257,F257,SIMDRateRatios_hosp,SIMDrateratios,RateRatios!$B$3)*10))</f>
        <v>1667.0216801970928</v>
      </c>
      <c r="AK257" s="92">
        <f t="shared" si="373"/>
        <v>8.0116573403756774E-3</v>
      </c>
      <c r="AL257" s="92">
        <f>IF('III Tool Overview'!$H$6="Western Isles Health Board",0,IF('III Tool Overview'!$H$6="Eilean Siar Local Authority",0,hosp_count(20,B257,C257,D257,$C$1,G257,1,F257,F257,SIMDRateRatios_hosp,SIMDrateratios,RateRatios!$B$3)*10))</f>
        <v>2394.7734615955137</v>
      </c>
      <c r="AM257" s="92">
        <f>IF('III Tool Overview'!$H$6="Western Isles Health Board",0,IF('III Tool Overview'!$H$6="Eilean Siar Local Authority",0,hosp_count(20,B257,C257,D257,$C$1,G257+H257,1,F257,F257,SIMDRateRatios_hosp,SIMDrateratios,RateRatios!$B$3)*10))</f>
        <v>2394.771614143121</v>
      </c>
      <c r="AN257" s="92">
        <f t="shared" si="374"/>
        <v>1.8474523926670372E-3</v>
      </c>
      <c r="AO257" s="232"/>
      <c r="AP257" s="232"/>
      <c r="AQ257" s="232"/>
      <c r="AR257" s="232"/>
      <c r="AS257" s="224"/>
      <c r="AT257" s="224"/>
      <c r="AU257" s="224"/>
      <c r="AV257" s="224"/>
      <c r="AW257" s="224"/>
      <c r="AX257" s="224"/>
      <c r="AY257" s="224"/>
      <c r="AZ257" s="224"/>
      <c r="BA257" s="224"/>
      <c r="BB257" s="224"/>
      <c r="BC257" s="224"/>
      <c r="BD257" s="224"/>
      <c r="BE257" s="224"/>
      <c r="BF257" s="224"/>
      <c r="BG257" s="224"/>
      <c r="BH257" s="224"/>
      <c r="BI257" s="224"/>
      <c r="BJ257" s="224"/>
      <c r="BK257" s="224"/>
    </row>
    <row r="258" spans="1:63" s="86" customFormat="1" x14ac:dyDescent="0.2">
      <c r="A258" s="93" t="s">
        <v>131</v>
      </c>
      <c r="B258" s="94"/>
      <c r="C258" s="94"/>
      <c r="D258" s="94"/>
      <c r="E258" s="95"/>
      <c r="F258" s="96">
        <f>SUM(F238:F257)</f>
        <v>10020.379999999999</v>
      </c>
      <c r="G258" s="96">
        <f t="shared" ref="G258" si="375">SUM(G238:G257)</f>
        <v>0</v>
      </c>
      <c r="H258" s="96">
        <f t="shared" ref="H258" si="376">SUM(H238:H257)</f>
        <v>10020.379999999999</v>
      </c>
      <c r="I258" s="96">
        <f t="shared" ref="I258" si="377">SUM(I238:I257)</f>
        <v>498.3463512186043</v>
      </c>
      <c r="J258" s="96">
        <f t="shared" ref="J258" si="378">SUM(J238:J257)</f>
        <v>498.34081476091586</v>
      </c>
      <c r="K258" s="96">
        <f t="shared" ref="K258" si="379">SUM(K238:K257)</f>
        <v>210666.7255048863</v>
      </c>
      <c r="L258" s="96">
        <f t="shared" ref="L258" si="380">SUM(L238:L257)</f>
        <v>210664.46299129963</v>
      </c>
      <c r="M258" s="96">
        <f>SUM(M238:M257)</f>
        <v>5176.3406954109414</v>
      </c>
      <c r="N258" s="96">
        <f t="shared" ref="N258" si="381">SUM(N238:N257)</f>
        <v>5176.2885522495362</v>
      </c>
      <c r="O258" s="96">
        <f t="shared" ref="O258" si="382">SUM(O238:O257)</f>
        <v>12788.165329264666</v>
      </c>
      <c r="P258" s="96">
        <f>SUM(P238:P257)</f>
        <v>12788.054985201543</v>
      </c>
      <c r="Q258" s="96">
        <f t="shared" ref="Q258" si="383">SUM(Q238:Q257)</f>
        <v>15158.674994363555</v>
      </c>
      <c r="R258" s="96">
        <f t="shared" ref="R258" si="384">SUM(R238:R257)</f>
        <v>15158.505785189904</v>
      </c>
      <c r="S258" s="96">
        <f t="shared" ref="S258" si="385">SUM(S238:S257)</f>
        <v>0.16920917364912391</v>
      </c>
      <c r="T258" s="96">
        <f t="shared" ref="T258" si="386">SUM(T238:T257)</f>
        <v>6173842.5099375118</v>
      </c>
      <c r="U258" s="96">
        <f t="shared" ref="U258" si="387">SUM(U238:U257)</f>
        <v>6173774.8332444215</v>
      </c>
      <c r="V258" s="96">
        <f t="shared" ref="V258" si="388">SUM(V238:V257)</f>
        <v>67.676693091864308</v>
      </c>
      <c r="W258" s="96">
        <f t="shared" ref="W258" si="389">SUM(W238:W257)</f>
        <v>142128.48238007625</v>
      </c>
      <c r="X258" s="96">
        <f t="shared" ref="X258" si="390">SUM(X238:X257)</f>
        <v>142126.96857393609</v>
      </c>
      <c r="Y258" s="96">
        <f t="shared" ref="Y258" si="391">SUM(Y238:Y257)</f>
        <v>1.5138061401766976</v>
      </c>
      <c r="Z258" s="96">
        <f t="shared" ref="Z258" si="392">SUM(Z238:Z257)</f>
        <v>305331.40240055037</v>
      </c>
      <c r="AA258" s="96">
        <f t="shared" ref="AA258" si="393">SUM(AA238:AA257)</f>
        <v>305328.29037250864</v>
      </c>
      <c r="AB258" s="96">
        <f t="shared" ref="AB258" si="394">SUM(AB238:AB257)</f>
        <v>3.1120280417597144</v>
      </c>
      <c r="AC258" s="96">
        <f t="shared" ref="AC258" si="395">SUM(AC238:AC257)</f>
        <v>15671.591345397674</v>
      </c>
      <c r="AD258" s="96">
        <f t="shared" ref="AD258" si="396">SUM(AD238:AD257)</f>
        <v>15671.454517616572</v>
      </c>
      <c r="AE258" s="96">
        <f t="shared" ref="AE258" si="397">SUM(AE238:AE257)</f>
        <v>0.13682778110125327</v>
      </c>
      <c r="AF258" s="96">
        <f t="shared" ref="AF258" si="398">SUM(AF238:AF257)</f>
        <v>6506438.6655145511</v>
      </c>
      <c r="AG258" s="96">
        <f t="shared" ref="AG258" si="399">SUM(AG238:AG257)</f>
        <v>6506383.1639050264</v>
      </c>
      <c r="AH258" s="96">
        <f t="shared" ref="AH258" si="400">SUM(AH238:AH257)</f>
        <v>55.50160952524493</v>
      </c>
      <c r="AI258" s="96">
        <f t="shared" ref="AI258" si="401">SUM(AI238:AI257)</f>
        <v>155393.25032204046</v>
      </c>
      <c r="AJ258" s="96">
        <f t="shared" ref="AJ258" si="402">SUM(AJ238:AJ257)</f>
        <v>155391.98072451763</v>
      </c>
      <c r="AK258" s="96">
        <f t="shared" ref="AK258" si="403">SUM(AK238:AK257)</f>
        <v>1.2695975228530187</v>
      </c>
      <c r="AL258" s="96">
        <f t="shared" ref="AL258" si="404">SUM(AL238:AL257)</f>
        <v>365580.65187921317</v>
      </c>
      <c r="AM258" s="96">
        <f t="shared" ref="AM258" si="405">SUM(AM238:AM257)</f>
        <v>365577.95341589017</v>
      </c>
      <c r="AN258" s="96">
        <f t="shared" ref="AN258" si="406">SUM(AN238:AN257)</f>
        <v>2.698463323023816</v>
      </c>
      <c r="AO258" s="233"/>
      <c r="AP258" s="233"/>
      <c r="AQ258" s="233"/>
      <c r="AR258" s="233"/>
      <c r="AS258" s="224"/>
      <c r="AT258" s="224"/>
      <c r="AU258" s="224"/>
      <c r="AV258" s="224"/>
      <c r="AW258" s="224"/>
      <c r="AX258" s="224"/>
      <c r="AY258" s="224"/>
      <c r="AZ258" s="224"/>
      <c r="BA258" s="224"/>
      <c r="BB258" s="224"/>
      <c r="BC258" s="224"/>
      <c r="BD258" s="224"/>
      <c r="BE258" s="224"/>
      <c r="BF258" s="224"/>
      <c r="BG258" s="224"/>
      <c r="BH258" s="224"/>
      <c r="BI258" s="224"/>
      <c r="BJ258" s="224"/>
      <c r="BK258" s="224"/>
    </row>
    <row r="259" spans="1:63" x14ac:dyDescent="0.2">
      <c r="A259" s="83" t="s">
        <v>110</v>
      </c>
      <c r="B259" s="71">
        <v>0.5</v>
      </c>
      <c r="C259" s="76" t="s">
        <v>3</v>
      </c>
      <c r="D259" s="76">
        <v>5</v>
      </c>
      <c r="E259" s="84">
        <v>1</v>
      </c>
      <c r="F259" s="80">
        <f>HLOOKUP('III Tool Overview'!$H$6,LookUpData_Pop!$B$1:$AV$269,LookUpData_Pop!BB251,FALSE)/50</f>
        <v>91.04</v>
      </c>
      <c r="G259" s="71">
        <v>0</v>
      </c>
      <c r="H259" s="72">
        <f>F259</f>
        <v>91.04</v>
      </c>
      <c r="I259" s="92">
        <f>IF('III Tool Overview'!$H$6="Western Isles Health Board",0,IF('III Tool Overview'!$H$6="Eilean Siar Local Authority",0,new_ci(2,B259,C259,D259,$C$1,G259,1,F259,E259*F259,SIMDrateratios,RateRatios!$B$3)*10))</f>
        <v>2.7608045453628452E-2</v>
      </c>
      <c r="J259" s="92">
        <f>IF('III Tool Overview'!$H$6="Western Isles Health Board",0,IF('III Tool Overview'!$H$6="Eilean Siar Local Authority",0,new_ci(2,B259,C259,D259,$C$1,G259+H259,1,H259,H259,SIMDrateratios,RateRatios!$B$3)*10))</f>
        <v>2.7607735439641748E-2</v>
      </c>
      <c r="K259" s="92">
        <f>IF('III Tool Overview'!$H$6="Western Isles Health Board",0,IF('III Tool Overview'!$H$6="Eilean Siar Local Authority",0,new_ci(5,B259,C259,D259,$C$1,G259,1,F259,F259,SIMDrateratios,RateRatios!$B$3)*1000))</f>
        <v>12.262607643594325</v>
      </c>
      <c r="L259" s="72">
        <f>IF('III Tool Overview'!$H$6="Western Isles Health Board",0,IF('III Tool Overview'!$H$6="Eilean Siar Local Authority",0,new_ci(5,B259,C259,D259,$C$1,H259,1,F259,F259,SIMDrateratios,RateRatios!$B$3)*1000))</f>
        <v>12.262469952496469</v>
      </c>
      <c r="M259" s="92">
        <f>IF('III Tool Overview'!$H$6="Western Isles Health Board",0,IF('III Tool Overview'!$H$6="Eilean Siar Local Authority",0,new_ci(10,B259,C259,D259,$C$1,G259,1,F259,F259,SIMDrateratios,RateRatios!$B$3)*10))</f>
        <v>0.33104537313647187</v>
      </c>
      <c r="N259" s="92">
        <f>IF('III Tool Overview'!$H$6="Western Isles Health Board",0,IF('III Tool Overview'!$H$6="Eilean Siar Local Authority",0,new_ci(10,B259,C259,D259,$C$1,G259+H259,1,F259,F259,SIMDrateratios,RateRatios!$B$3)*10))</f>
        <v>0.33104165640810679</v>
      </c>
      <c r="O259" s="92">
        <f>IF('III Tool Overview'!$H$6="Western Isles Health Board",0,IF('III Tool Overview'!$H$6="Eilean Siar Local Authority",0,new_ci(20,B259,C259,D259,$C$1,G259,1,F259,F259,SIMDrateratios,RateRatios!$B$3)*10))</f>
        <v>1.0345624059963152</v>
      </c>
      <c r="P259" s="92">
        <f>IF('III Tool Overview'!$H$6="Western Isles Health Board",0,IF('III Tool Overview'!$H$6="Eilean Siar Local Authority",0,new_ci(20,B259,C259,D259,$C$1,G259+H259,1,F259,F259,SIMDrateratios,RateRatios!$B$3)*10))</f>
        <v>1.0345507951988484</v>
      </c>
      <c r="Q259" s="92">
        <f>IF('III Tool Overview'!$H$6="Western Isles Health Board",0,IF('III Tool Overview'!$H$6="Eilean Siar Local Authority",0,new_yll(2,B259,C259,D259,$C$1,G259,1,F259,F259,SIMDrateratios,RateRatios!$B$3)*10))</f>
        <v>2.7331964999092166</v>
      </c>
      <c r="R259" s="92">
        <f>IF('III Tool Overview'!$H$6="Western Isles Health Board",0,IF('III Tool Overview'!$H$6="Eilean Siar Local Authority",0,new_yll(2,B259,C259,D259,$C$1,G259+H259,1,F259,F259,SIMDrateratios,RateRatios!$B$3)*10))</f>
        <v>2.7331658085245332</v>
      </c>
      <c r="S259" s="92">
        <f>Q259-R259</f>
        <v>3.0691384683478873E-5</v>
      </c>
      <c r="T259" s="92">
        <f>IF('III Tool Overview'!$H$6="Western Isles Health Board",0,IF('III Tool Overview'!$H$6="Eilean Siar Local Authority",0,new_yll(5,B259,C259,D259,$C$1,G259,1,F259,F259,SIMDrateratios,RateRatios!$B$3)*1000))</f>
        <v>1194.5647437718858</v>
      </c>
      <c r="U259" s="92">
        <f>IF('III Tool Overview'!$H$6="Western Isles Health Board",0,IF('III Tool Overview'!$H$6="Eilean Siar Local Authority",0,new_yll(5,B259,C259,D259,$C$1,G259+H259,1,F259,F259,SIMDrateratios,RateRatios!$B$3)*1000))</f>
        <v>1194.5513305561465</v>
      </c>
      <c r="V259" s="92">
        <f>T259-U259</f>
        <v>1.3413215739319639E-2</v>
      </c>
      <c r="W259" s="92">
        <f>IF('III Tool Overview'!$H$6="Western Isles Health Board",0,IF('III Tool Overview'!$H$6="Eilean Siar Local Authority",0,new_yll(10,B259,C259,D259,$C$1,G259,1,F259,F259,SIMDrateratios,RateRatios!$B$3)*10))</f>
        <v>31.300398203737046</v>
      </c>
      <c r="X259" s="92">
        <f>IF('III Tool Overview'!$H$6="Western Isles Health Board",0,IF('III Tool Overview'!$H$6="Eilean Siar Local Authority",0,new_yll(10,B259,C259,D259,$C$1,G259+H259,1,F259,F259,SIMDrateratios,RateRatios!$B$3)*10))</f>
        <v>31.300046785428265</v>
      </c>
      <c r="Y259" s="92">
        <f>W259-X259</f>
        <v>3.5141830878160363E-4</v>
      </c>
      <c r="Z259" s="92">
        <f>IF('III Tool Overview'!$H$6="Western Isles Health Board",0,IF('III Tool Overview'!$H$6="Eilean Siar Local Authority",0,new_yll(20,B259,C259,D259,$C$1,G259,1,F259,F259,SIMDrateratios,RateRatios!$B$3)*10))</f>
        <v>91.060259222837573</v>
      </c>
      <c r="AA259" s="92">
        <f>IF('III Tool Overview'!$H$6="Western Isles Health Board",0,IF('III Tool Overview'!$H$6="Eilean Siar Local Authority",0,new_yll(20,B259,C259,D259,$C$1,G259+H259,1,F259,F259,SIMDrateratios,RateRatios!$B$3)*10))</f>
        <v>91.059237242281029</v>
      </c>
      <c r="AB259" s="92">
        <f>Z259-AA259</f>
        <v>1.021980556544122E-3</v>
      </c>
      <c r="AC259" s="92">
        <f>IF('III Tool Overview'!$H$6="Western Isles Health Board",0,IF('III Tool Overview'!$H$6="Eilean Siar Local Authority",0,hosp_count(2,B259,C259,D259,$C$1,G259,1,F259,F259,SIMDRateRatios_hosp,SIMDrateratios,RateRatios!$B$3)*10))</f>
        <v>45.79694500638773</v>
      </c>
      <c r="AD259" s="92">
        <f>IF('III Tool Overview'!$H$6="Western Isles Health Board",0,IF('III Tool Overview'!$H$6="Eilean Siar Local Authority",0,hosp_count(2,B259,C259,D259,$C$1,G259+H259,1,F259,F259,SIMDRateRatios_hosp,SIMDrateratios,RateRatios!$B$3)*10))</f>
        <v>45.796545204122026</v>
      </c>
      <c r="AE259" s="92">
        <f>AC259-AD259</f>
        <v>3.9980226570435207E-4</v>
      </c>
      <c r="AF259" s="92">
        <f>IF('III Tool Overview'!$H$6="Western Isles Health Board",0,IF('III Tool Overview'!$H$6="Eilean Siar Local Authority",0,hosp_count(5,B259,C259,D259,$C$1,G259,1,F259,F259,SIMDRateRatios_hosp,SIMDrateratios,RateRatios!$B$3)*1000))</f>
        <v>19062.811862638209</v>
      </c>
      <c r="AG259" s="92">
        <f>IF('III Tool Overview'!$H$6="Western Isles Health Board",0,IF('III Tool Overview'!$H$6="Eilean Siar Local Authority",0,hosp_count(5,B259,C259,D259,$C$1,G259+H259,1,F259,F259,SIMDRateRatios_hosp,SIMDrateratios,RateRatios!$B$3)*1000))</f>
        <v>19062.645456828595</v>
      </c>
      <c r="AH259" s="92">
        <f>AF259-AG259</f>
        <v>0.16640580961393425</v>
      </c>
      <c r="AI259" s="92">
        <f>IF('III Tool Overview'!$H$6="Western Isles Health Board",0,IF('III Tool Overview'!$H$6="Eilean Siar Local Authority",0,hosp_count(10,B259,C259,D259,$C$1,G259,1,F259,F259,SIMDRateRatios_hosp,SIMDrateratios,RateRatios!$B$3)*10))</f>
        <v>458.85747721445091</v>
      </c>
      <c r="AJ259" s="92">
        <f>IF('III Tool Overview'!$H$6="Western Isles Health Board",0,IF('III Tool Overview'!$H$6="Eilean Siar Local Authority",0,hosp_count(10,B259,C259,D259,$C$1,G259+H259,1,F259,F259,SIMDRateRatios_hosp,SIMDrateratios,RateRatios!$B$3)*10))</f>
        <v>458.85347221360718</v>
      </c>
      <c r="AK259" s="92">
        <f>AI259-AJ259</f>
        <v>4.0050008437333418E-3</v>
      </c>
      <c r="AL259" s="92">
        <f>IF('III Tool Overview'!$H$6="Western Isles Health Board",0,IF('III Tool Overview'!$H$6="Eilean Siar Local Authority",0,hosp_count(20,B259,C259,D259,$C$1,G259,1,F259,F259,SIMDRateRatios_hosp,SIMDrateratios,RateRatios!$B$3)*10))</f>
        <v>1113.3324446604065</v>
      </c>
      <c r="AM259" s="92">
        <f>IF('III Tool Overview'!$H$6="Western Isles Health Board",0,IF('III Tool Overview'!$H$6="Eilean Siar Local Authority",0,hosp_count(20,B259,C259,D259,$C$1,G259+H259,1,F259,F259,SIMDRateRatios_hosp,SIMDrateratios,RateRatios!$B$3)*10))</f>
        <v>1113.3227311978185</v>
      </c>
      <c r="AN259" s="92">
        <f>AL259-AM259</f>
        <v>9.713462588024413E-3</v>
      </c>
    </row>
    <row r="260" spans="1:63" x14ac:dyDescent="0.2">
      <c r="A260" s="83" t="s">
        <v>111</v>
      </c>
      <c r="B260" s="71">
        <v>2.5</v>
      </c>
      <c r="C260" s="76" t="s">
        <v>3</v>
      </c>
      <c r="D260" s="76">
        <v>5</v>
      </c>
      <c r="E260" s="84">
        <v>1</v>
      </c>
      <c r="F260" s="80">
        <f>HLOOKUP('III Tool Overview'!$H$6,LookUpData_Pop!$B$1:$AV$269,LookUpData_Pop!BB252,FALSE)/50</f>
        <v>402.6</v>
      </c>
      <c r="G260" s="71">
        <v>0</v>
      </c>
      <c r="H260" s="72">
        <f t="shared" ref="H260:H278" si="407">F260</f>
        <v>402.6</v>
      </c>
      <c r="I260" s="92">
        <f>IF('III Tool Overview'!$H$6="Western Isles Health Board",0,IF('III Tool Overview'!$H$6="Eilean Siar Local Authority",0,new_ci(2,B260,C260,D260,$C$1,G260,1,F260,E260*F260,SIMDrateratios,RateRatios!$B$3)*10))</f>
        <v>0.14382598532562807</v>
      </c>
      <c r="J260" s="92">
        <f>IF('III Tool Overview'!$H$6="Western Isles Health Board",0,IF('III Tool Overview'!$H$6="Eilean Siar Local Authority",0,new_ci(2,B260,C260,D260,$C$1,G260+H260,1,H260,H260,SIMDrateratios,RateRatios!$B$3)*10))</f>
        <v>0.1438243679756952</v>
      </c>
      <c r="K260" s="92">
        <f>IF('III Tool Overview'!$H$6="Western Isles Health Board",0,IF('III Tool Overview'!$H$6="Eilean Siar Local Authority",0,new_ci(5,B260,C260,D260,$C$1,G260,1,F260,F260,SIMDrateratios,RateRatios!$B$3)*1000))</f>
        <v>63.88229266454411</v>
      </c>
      <c r="L260" s="72">
        <f>IF('III Tool Overview'!$H$6="Western Isles Health Board",0,IF('III Tool Overview'!$H$6="Eilean Siar Local Authority",0,new_ci(5,B260,C260,D260,$C$1,H260,1,F260,F260,SIMDrateratios,RateRatios!$B$3)*1000))</f>
        <v>63.881574340429474</v>
      </c>
      <c r="M260" s="92">
        <f>IF('III Tool Overview'!$H$6="Western Isles Health Board",0,IF('III Tool Overview'!$H$6="Eilean Siar Local Authority",0,new_ci(10,B260,C260,D260,$C$1,G260,1,F260,F260,SIMDrateratios,RateRatios!$B$3)*10))</f>
        <v>1.7245521482720938</v>
      </c>
      <c r="N260" s="92">
        <f>IF('III Tool Overview'!$H$6="Western Isles Health Board",0,IF('III Tool Overview'!$H$6="Eilean Siar Local Authority",0,new_ci(10,B260,C260,D260,$C$1,G260+H260,1,F260,F260,SIMDrateratios,RateRatios!$B$3)*10))</f>
        <v>1.7245327591696746</v>
      </c>
      <c r="O260" s="92">
        <f>IF('III Tool Overview'!$H$6="Western Isles Health Board",0,IF('III Tool Overview'!$H$6="Eilean Siar Local Authority",0,new_ci(20,B260,C260,D260,$C$1,G260,1,F260,F260,SIMDrateratios,RateRatios!$B$3)*10))</f>
        <v>5.38909217344548</v>
      </c>
      <c r="P260" s="92">
        <f>IF('III Tool Overview'!$H$6="Western Isles Health Board",0,IF('III Tool Overview'!$H$6="Eilean Siar Local Authority",0,new_ci(20,B260,C260,D260,$C$1,G260+H260,1,F260,F260,SIMDrateratios,RateRatios!$B$3)*10))</f>
        <v>5.389031611595799</v>
      </c>
      <c r="Q260" s="92">
        <f>IF('III Tool Overview'!$H$6="Western Isles Health Board",0,IF('III Tool Overview'!$H$6="Eilean Siar Local Authority",0,new_yll(2,B260,C260,D260,$C$1,G260,1,F260,F260,SIMDrateratios,RateRatios!$B$3)*10))</f>
        <v>13.951120576585925</v>
      </c>
      <c r="R260" s="92">
        <f>IF('III Tool Overview'!$H$6="Western Isles Health Board",0,IF('III Tool Overview'!$H$6="Eilean Siar Local Authority",0,new_yll(2,B260,C260,D260,$C$1,G260+H260,1,F260,F260,SIMDrateratios,RateRatios!$B$3)*10))</f>
        <v>13.950963693642436</v>
      </c>
      <c r="S260" s="92">
        <f t="shared" ref="S260:S278" si="408">Q260-R260</f>
        <v>1.5688294348947807E-4</v>
      </c>
      <c r="T260" s="92">
        <f>IF('III Tool Overview'!$H$6="Western Isles Health Board",0,IF('III Tool Overview'!$H$6="Eilean Siar Local Authority",0,new_yll(5,B260,C260,D260,$C$1,G260,1,F260,F260,SIMDrateratios,RateRatios!$B$3)*1000))</f>
        <v>6095.3441236725776</v>
      </c>
      <c r="U260" s="92">
        <f>IF('III Tool Overview'!$H$6="Western Isles Health Board",0,IF('III Tool Overview'!$H$6="Eilean Siar Local Authority",0,new_yll(5,B260,C260,D260,$C$1,G260+H260,1,F260,F260,SIMDrateratios,RateRatios!$B$3)*1000))</f>
        <v>6095.2755845711044</v>
      </c>
      <c r="V260" s="92">
        <f t="shared" ref="V260:V278" si="409">T260-U260</f>
        <v>6.8539101473106712E-2</v>
      </c>
      <c r="W260" s="92">
        <f>IF('III Tool Overview'!$H$6="Western Isles Health Board",0,IF('III Tool Overview'!$H$6="Eilean Siar Local Authority",0,new_yll(10,B260,C260,D260,$C$1,G260,1,F260,F260,SIMDrateratios,RateRatios!$B$3)*10))</f>
        <v>159.60768603120746</v>
      </c>
      <c r="X260" s="92">
        <f>IF('III Tool Overview'!$H$6="Western Isles Health Board",0,IF('III Tool Overview'!$H$6="Eilean Siar Local Authority",0,new_yll(10,B260,C260,D260,$C$1,G260+H260,1,F260,F260,SIMDrateratios,RateRatios!$B$3)*10))</f>
        <v>159.60589155937788</v>
      </c>
      <c r="Y260" s="92">
        <f t="shared" ref="Y260:Y278" si="410">W260-X260</f>
        <v>1.7944718295836992E-3</v>
      </c>
      <c r="Z260" s="92">
        <f>IF('III Tool Overview'!$H$6="Western Isles Health Board",0,IF('III Tool Overview'!$H$6="Eilean Siar Local Authority",0,new_yll(20,B260,C260,D260,$C$1,G260,1,F260,F260,SIMDrateratios,RateRatios!$B$3)*10))</f>
        <v>463.56131931975938</v>
      </c>
      <c r="AA260" s="92">
        <f>IF('III Tool Overview'!$H$6="Western Isles Health Board",0,IF('III Tool Overview'!$H$6="Eilean Siar Local Authority",0,new_yll(20,B260,C260,D260,$C$1,G260+H260,1,F260,F260,SIMDrateratios,RateRatios!$B$3)*10))</f>
        <v>463.55610976233521</v>
      </c>
      <c r="AB260" s="92">
        <f t="shared" ref="AB260:AB278" si="411">Z260-AA260</f>
        <v>5.209557424166178E-3</v>
      </c>
      <c r="AC260" s="92">
        <f>IF('III Tool Overview'!$H$6="Western Isles Health Board",0,IF('III Tool Overview'!$H$6="Eilean Siar Local Authority",0,hosp_count(2,B260,C260,D260,$C$1,G260,1,F260,F260,SIMDRateRatios_hosp,SIMDrateratios,RateRatios!$B$3)*10))</f>
        <v>212.75762219149027</v>
      </c>
      <c r="AD260" s="92">
        <f>IF('III Tool Overview'!$H$6="Western Isles Health Board",0,IF('III Tool Overview'!$H$6="Eilean Siar Local Authority",0,hosp_count(2,B260,C260,D260,$C$1,G260+H260,1,F260,F260,SIMDRateRatios_hosp,SIMDrateratios,RateRatios!$B$3)*10))</f>
        <v>212.75576217839048</v>
      </c>
      <c r="AE260" s="92">
        <f t="shared" ref="AE260:AE278" si="412">AC260-AD260</f>
        <v>1.8600130997867836E-3</v>
      </c>
      <c r="AF260" s="92">
        <f>IF('III Tool Overview'!$H$6="Western Isles Health Board",0,IF('III Tool Overview'!$H$6="Eilean Siar Local Authority",0,hosp_count(5,B260,C260,D260,$C$1,G260,1,F260,F260,SIMDRateRatios_hosp,SIMDrateratios,RateRatios!$B$3)*1000))</f>
        <v>88558.818491578568</v>
      </c>
      <c r="AG260" s="92">
        <f>IF('III Tool Overview'!$H$6="Western Isles Health Board",0,IF('III Tool Overview'!$H$6="Eilean Siar Local Authority",0,hosp_count(5,B260,C260,D260,$C$1,G260+H260,1,F260,F260,SIMDRateRatios_hosp,SIMDrateratios,RateRatios!$B$3)*1000))</f>
        <v>88558.044331766709</v>
      </c>
      <c r="AH260" s="92">
        <f t="shared" ref="AH260:AH278" si="413">AF260-AG260</f>
        <v>0.77415981185913552</v>
      </c>
      <c r="AI260" s="92">
        <f>IF('III Tool Overview'!$H$6="Western Isles Health Board",0,IF('III Tool Overview'!$H$6="Eilean Siar Local Authority",0,hosp_count(10,B260,C260,D260,$C$1,G260,1,F260,F260,SIMDRateRatios_hosp,SIMDrateratios,RateRatios!$B$3)*10))</f>
        <v>2131.644680315198</v>
      </c>
      <c r="AJ260" s="92">
        <f>IF('III Tool Overview'!$H$6="Western Isles Health Board",0,IF('III Tool Overview'!$H$6="Eilean Siar Local Authority",0,hosp_count(10,B260,C260,D260,$C$1,G260+H260,1,F260,F260,SIMDRateRatios_hosp,SIMDrateratios,RateRatios!$B$3)*10))</f>
        <v>2131.6260488590046</v>
      </c>
      <c r="AK260" s="92">
        <f t="shared" ref="AK260:AK278" si="414">AI260-AJ260</f>
        <v>1.8631456193361373E-2</v>
      </c>
      <c r="AL260" s="92">
        <f>IF('III Tool Overview'!$H$6="Western Isles Health Board",0,IF('III Tool Overview'!$H$6="Eilean Siar Local Authority",0,hosp_count(20,B260,C260,D260,$C$1,G260,1,F260,F260,SIMDRateRatios_hosp,SIMDrateratios,RateRatios!$B$3)*10))</f>
        <v>5171.7505877757412</v>
      </c>
      <c r="AM260" s="92">
        <f>IF('III Tool Overview'!$H$6="Western Isles Health Board",0,IF('III Tool Overview'!$H$6="Eilean Siar Local Authority",0,hosp_count(20,B260,C260,D260,$C$1,G260+H260,1,F260,F260,SIMDRateRatios_hosp,SIMDrateratios,RateRatios!$B$3)*10))</f>
        <v>5171.7054060621831</v>
      </c>
      <c r="AN260" s="92">
        <f t="shared" ref="AN260:AN278" si="415">AL260-AM260</f>
        <v>4.5181713558122283E-2</v>
      </c>
    </row>
    <row r="261" spans="1:63" x14ac:dyDescent="0.2">
      <c r="A261" s="83" t="s">
        <v>112</v>
      </c>
      <c r="B261" s="71">
        <v>7.5</v>
      </c>
      <c r="C261" s="76" t="s">
        <v>3</v>
      </c>
      <c r="D261" s="76">
        <v>5</v>
      </c>
      <c r="E261" s="84">
        <v>1</v>
      </c>
      <c r="F261" s="80">
        <f>HLOOKUP('III Tool Overview'!$H$6,LookUpData_Pop!$B$1:$AV$269,LookUpData_Pop!BB253,FALSE)/50</f>
        <v>556.52</v>
      </c>
      <c r="G261" s="71">
        <v>0</v>
      </c>
      <c r="H261" s="72">
        <f t="shared" si="407"/>
        <v>556.52</v>
      </c>
      <c r="I261" s="92">
        <f>IF('III Tool Overview'!$H$6="Western Isles Health Board",0,IF('III Tool Overview'!$H$6="Eilean Siar Local Authority",0,new_ci(2,B261,C261,D261,$C$1,G261,1,F261,E261*F261,SIMDrateratios,RateRatios!$B$3)*10))</f>
        <v>0.32503002531916936</v>
      </c>
      <c r="J261" s="92">
        <f>IF('III Tool Overview'!$H$6="Western Isles Health Board",0,IF('III Tool Overview'!$H$6="Eilean Siar Local Authority",0,new_ci(2,B261,C261,D261,$C$1,G261+H261,1,H261,H261,SIMDrateratios,RateRatios!$B$3)*10))</f>
        <v>0.32502637081646335</v>
      </c>
      <c r="K261" s="92">
        <f>IF('III Tool Overview'!$H$6="Western Isles Health Board",0,IF('III Tool Overview'!$H$6="Eilean Siar Local Authority",0,new_ci(5,B261,C261,D261,$C$1,G261,1,F261,F261,SIMDrateratios,RateRatios!$B$3)*1000))</f>
        <v>144.36092855610067</v>
      </c>
      <c r="L261" s="72">
        <f>IF('III Tool Overview'!$H$6="Western Isles Health Board",0,IF('III Tool Overview'!$H$6="Eilean Siar Local Authority",0,new_ci(5,B261,C261,D261,$C$1,H261,1,F261,F261,SIMDrateratios,RateRatios!$B$3)*1000))</f>
        <v>144.35930558460115</v>
      </c>
      <c r="M261" s="92">
        <f>IF('III Tool Overview'!$H$6="Western Isles Health Board",0,IF('III Tool Overview'!$H$6="Eilean Siar Local Authority",0,new_ci(10,B261,C261,D261,$C$1,G261,1,F261,F261,SIMDrateratios,RateRatios!$B$3)*10))</f>
        <v>3.8968018236501987</v>
      </c>
      <c r="N261" s="92">
        <f>IF('III Tool Overview'!$H$6="Western Isles Health Board",0,IF('III Tool Overview'!$H$6="Eilean Siar Local Authority",0,new_ci(10,B261,C261,D261,$C$1,G261+H261,1,F261,F261,SIMDrateratios,RateRatios!$B$3)*10))</f>
        <v>3.8967580236851704</v>
      </c>
      <c r="O261" s="92">
        <f>IF('III Tool Overview'!$H$6="Western Isles Health Board",0,IF('III Tool Overview'!$H$6="Eilean Siar Local Authority",0,new_ci(20,B261,C261,D261,$C$1,G261,1,F261,F261,SIMDrateratios,RateRatios!$B$3)*10))</f>
        <v>12.173684840577019</v>
      </c>
      <c r="P261" s="92">
        <f>IF('III Tool Overview'!$H$6="Western Isles Health Board",0,IF('III Tool Overview'!$H$6="Eilean Siar Local Authority",0,new_ci(20,B261,C261,D261,$C$1,G261+H261,1,F261,F261,SIMDrateratios,RateRatios!$B$3)*10))</f>
        <v>12.1735481105164</v>
      </c>
      <c r="Q261" s="92">
        <f>IF('III Tool Overview'!$H$6="Western Isles Health Board",0,IF('III Tool Overview'!$H$6="Eilean Siar Local Authority",0,new_yll(2,B261,C261,D261,$C$1,G261,1,F261,F261,SIMDrateratios,RateRatios!$B$3)*10))</f>
        <v>29.577732304044414</v>
      </c>
      <c r="R261" s="92">
        <f>IF('III Tool Overview'!$H$6="Western Isles Health Board",0,IF('III Tool Overview'!$H$6="Eilean Siar Local Authority",0,new_yll(2,B261,C261,D261,$C$1,G261+H261,1,F261,F261,SIMDrateratios,RateRatios!$B$3)*10))</f>
        <v>29.577399744298166</v>
      </c>
      <c r="S261" s="92">
        <f t="shared" si="408"/>
        <v>3.3255974624779583E-4</v>
      </c>
      <c r="T261" s="92">
        <f>IF('III Tool Overview'!$H$6="Western Isles Health Board",0,IF('III Tool Overview'!$H$6="Eilean Siar Local Authority",0,new_yll(5,B261,C261,D261,$C$1,G261,1,F261,F261,SIMDrateratios,RateRatios!$B$3)*1000))</f>
        <v>12908.071237223663</v>
      </c>
      <c r="U261" s="92">
        <f>IF('III Tool Overview'!$H$6="Western Isles Health Board",0,IF('III Tool Overview'!$H$6="Eilean Siar Local Authority",0,new_yll(5,B261,C261,D261,$C$1,G261+H261,1,F261,F261,SIMDrateratios,RateRatios!$B$3)*1000))</f>
        <v>12907.926118659543</v>
      </c>
      <c r="V261" s="92">
        <f t="shared" si="409"/>
        <v>0.14511856411991175</v>
      </c>
      <c r="W261" s="92">
        <f>IF('III Tool Overview'!$H$6="Western Isles Health Board",0,IF('III Tool Overview'!$H$6="Eilean Siar Local Authority",0,new_yll(10,B261,C261,D261,$C$1,G261,1,F261,F261,SIMDrateratios,RateRatios!$B$3)*10))</f>
        <v>337.26984221802036</v>
      </c>
      <c r="X261" s="92">
        <f>IF('III Tool Overview'!$H$6="Western Isles Health Board",0,IF('III Tool Overview'!$H$6="Eilean Siar Local Authority",0,new_yll(10,B261,C261,D261,$C$1,G261+H261,1,F261,F261,SIMDrateratios,RateRatios!$B$3)*10))</f>
        <v>337.26605129012023</v>
      </c>
      <c r="Y261" s="92">
        <f t="shared" si="410"/>
        <v>3.7909279001269169E-3</v>
      </c>
      <c r="Z261" s="92">
        <f>IF('III Tool Overview'!$H$6="Western Isles Health Board",0,IF('III Tool Overview'!$H$6="Eilean Siar Local Authority",0,new_yll(20,B261,C261,D261,$C$1,G261,1,F261,F261,SIMDrateratios,RateRatios!$B$3)*10))</f>
        <v>974.13479150145213</v>
      </c>
      <c r="AA261" s="92">
        <f>IF('III Tool Overview'!$H$6="Western Isles Health Board",0,IF('III Tool Overview'!$H$6="Eilean Siar Local Authority",0,new_yll(20,B261,C261,D261,$C$1,G261+H261,1,F261,F261,SIMDrateratios,RateRatios!$B$3)*10))</f>
        <v>974.12384995269576</v>
      </c>
      <c r="AB261" s="92">
        <f t="shared" si="411"/>
        <v>1.0941548756363773E-2</v>
      </c>
      <c r="AC261" s="92">
        <f>IF('III Tool Overview'!$H$6="Western Isles Health Board",0,IF('III Tool Overview'!$H$6="Eilean Siar Local Authority",0,hosp_count(2,B261,C261,D261,$C$1,G261,1,F261,F261,SIMDRateRatios_hosp,SIMDrateratios,RateRatios!$B$3)*10))</f>
        <v>340.96784769226883</v>
      </c>
      <c r="AD261" s="92">
        <f>IF('III Tool Overview'!$H$6="Western Isles Health Board",0,IF('III Tool Overview'!$H$6="Eilean Siar Local Authority",0,hosp_count(2,B261,C261,D261,$C$1,G261+H261,1,F261,F261,SIMDRateRatios_hosp,SIMDrateratios,RateRatios!$B$3)*10))</f>
        <v>340.96486720379772</v>
      </c>
      <c r="AE261" s="92">
        <f t="shared" si="412"/>
        <v>2.9804884711097657E-3</v>
      </c>
      <c r="AF261" s="92">
        <f>IF('III Tool Overview'!$H$6="Western Isles Health Board",0,IF('III Tool Overview'!$H$6="Eilean Siar Local Authority",0,hosp_count(5,B261,C261,D261,$C$1,G261,1,F261,F261,SIMDRateRatios_hosp,SIMDrateratios,RateRatios!$B$3)*1000))</f>
        <v>141920.22397450055</v>
      </c>
      <c r="AG261" s="92">
        <f>IF('III Tool Overview'!$H$6="Western Isles Health Board",0,IF('III Tool Overview'!$H$6="Eilean Siar Local Authority",0,hosp_count(5,B261,C261,D261,$C$1,G261+H261,1,F261,F261,SIMDRateRatios_hosp,SIMDrateratios,RateRatios!$B$3)*1000))</f>
        <v>141918.9835627217</v>
      </c>
      <c r="AH261" s="92">
        <f t="shared" si="413"/>
        <v>1.2404117788537405</v>
      </c>
      <c r="AI261" s="92">
        <f>IF('III Tool Overview'!$H$6="Western Isles Health Board",0,IF('III Tool Overview'!$H$6="Eilean Siar Local Authority",0,hosp_count(10,B261,C261,D261,$C$1,G261,1,F261,F261,SIMDRateRatios_hosp,SIMDrateratios,RateRatios!$B$3)*10))</f>
        <v>3415.8147755098753</v>
      </c>
      <c r="AJ261" s="92">
        <f>IF('III Tool Overview'!$H$6="Western Isles Health Board",0,IF('III Tool Overview'!$H$6="Eilean Siar Local Authority",0,hosp_count(10,B261,C261,D261,$C$1,G261+H261,1,F261,F261,SIMDRateRatios_hosp,SIMDrateratios,RateRatios!$B$3)*10))</f>
        <v>3415.7849280996306</v>
      </c>
      <c r="AK261" s="92">
        <f t="shared" si="414"/>
        <v>2.9847410244656203E-2</v>
      </c>
      <c r="AL261" s="92">
        <f>IF('III Tool Overview'!$H$6="Western Isles Health Board",0,IF('III Tool Overview'!$H$6="Eilean Siar Local Authority",0,hosp_count(20,B261,C261,D261,$C$1,G261,1,F261,F261,SIMDRateRatios_hosp,SIMDrateratios,RateRatios!$B$3)*10))</f>
        <v>8285.4295668095656</v>
      </c>
      <c r="AM261" s="92">
        <f>IF('III Tool Overview'!$H$6="Western Isles Health Board",0,IF('III Tool Overview'!$H$6="Eilean Siar Local Authority",0,hosp_count(20,B261,C261,D261,$C$1,G261+H261,1,F261,F261,SIMDRateRatios_hosp,SIMDrateratios,RateRatios!$B$3)*10))</f>
        <v>8285.3572250354209</v>
      </c>
      <c r="AN261" s="92">
        <f t="shared" si="415"/>
        <v>7.2341774144661031E-2</v>
      </c>
    </row>
    <row r="262" spans="1:63" x14ac:dyDescent="0.2">
      <c r="A262" s="83" t="s">
        <v>113</v>
      </c>
      <c r="B262" s="71">
        <v>12.5</v>
      </c>
      <c r="C262" s="76" t="s">
        <v>3</v>
      </c>
      <c r="D262" s="76">
        <v>5</v>
      </c>
      <c r="E262" s="84">
        <v>1</v>
      </c>
      <c r="F262" s="80">
        <f>HLOOKUP('III Tool Overview'!$H$6,LookUpData_Pop!$B$1:$AV$269,LookUpData_Pop!BB254,FALSE)/50</f>
        <v>627.38</v>
      </c>
      <c r="G262" s="71">
        <v>0</v>
      </c>
      <c r="H262" s="72">
        <f t="shared" si="407"/>
        <v>627.38</v>
      </c>
      <c r="I262" s="92">
        <f>IF('III Tool Overview'!$H$6="Western Isles Health Board",0,IF('III Tool Overview'!$H$6="Eilean Siar Local Authority",0,new_ci(2,B262,C262,D262,$C$1,G262,1,F262,E262*F262,SIMDrateratios,RateRatios!$B$3)*10))</f>
        <v>0.50850022827340313</v>
      </c>
      <c r="J262" s="92">
        <f>IF('III Tool Overview'!$H$6="Western Isles Health Board",0,IF('III Tool Overview'!$H$6="Eilean Siar Local Authority",0,new_ci(2,B262,C262,D262,$C$1,G262+H262,1,H262,H262,SIMDrateratios,RateRatios!$B$3)*10))</f>
        <v>0.50849451935899193</v>
      </c>
      <c r="K262" s="92">
        <f>IF('III Tool Overview'!$H$6="Western Isles Health Board",0,IF('III Tool Overview'!$H$6="Eilean Siar Local Authority",0,new_ci(5,B262,C262,D262,$C$1,G262,1,F262,F262,SIMDrateratios,RateRatios!$B$3)*1000))</f>
        <v>225.83976363547637</v>
      </c>
      <c r="L262" s="72">
        <f>IF('III Tool Overview'!$H$6="Western Isles Health Board",0,IF('III Tool Overview'!$H$6="Eilean Siar Local Authority",0,new_ci(5,B262,C262,D262,$C$1,H262,1,F262,F262,SIMDrateratios,RateRatios!$B$3)*1000))</f>
        <v>225.83722849380712</v>
      </c>
      <c r="M262" s="92">
        <f>IF('III Tool Overview'!$H$6="Western Isles Health Board",0,IF('III Tool Overview'!$H$6="Eilean Siar Local Authority",0,new_ci(10,B262,C262,D262,$C$1,G262,1,F262,F262,SIMDrateratios,RateRatios!$B$3)*10))</f>
        <v>6.0956768217111454</v>
      </c>
      <c r="N262" s="92">
        <f>IF('III Tool Overview'!$H$6="Western Isles Health Board",0,IF('III Tool Overview'!$H$6="Eilean Siar Local Authority",0,new_ci(10,B262,C262,D262,$C$1,G262+H262,1,F262,F262,SIMDrateratios,RateRatios!$B$3)*10))</f>
        <v>6.0956084162393784</v>
      </c>
      <c r="O262" s="92">
        <f>IF('III Tool Overview'!$H$6="Western Isles Health Board",0,IF('III Tool Overview'!$H$6="Eilean Siar Local Authority",0,new_ci(20,B262,C262,D262,$C$1,G262,1,F262,F262,SIMDrateratios,RateRatios!$B$3)*10))</f>
        <v>19.037517784008344</v>
      </c>
      <c r="P262" s="92">
        <f>IF('III Tool Overview'!$H$6="Western Isles Health Board",0,IF('III Tool Overview'!$H$6="Eilean Siar Local Authority",0,new_ci(20,B262,C262,D262,$C$1,G262+H262,1,F262,F262,SIMDrateratios,RateRatios!$B$3)*10))</f>
        <v>19.037304366400761</v>
      </c>
      <c r="Q262" s="92">
        <f>IF('III Tool Overview'!$H$6="Western Isles Health Board",0,IF('III Tool Overview'!$H$6="Eilean Siar Local Authority",0,new_yll(2,B262,C262,D262,$C$1,G262,1,F262,F262,SIMDrateratios,RateRatios!$B$3)*10))</f>
        <v>44.239519859786078</v>
      </c>
      <c r="R262" s="92">
        <f>IF('III Tool Overview'!$H$6="Western Isles Health Board",0,IF('III Tool Overview'!$H$6="Eilean Siar Local Authority",0,new_yll(2,B262,C262,D262,$C$1,G262+H262,1,F262,F262,SIMDrateratios,RateRatios!$B$3)*10))</f>
        <v>44.239023184232302</v>
      </c>
      <c r="S262" s="92">
        <f t="shared" si="408"/>
        <v>4.9667555377652661E-4</v>
      </c>
      <c r="T262" s="92">
        <f>IF('III Tool Overview'!$H$6="Western Isles Health Board",0,IF('III Tool Overview'!$H$6="Eilean Siar Local Authority",0,new_yll(5,B262,C262,D262,$C$1,G262,1,F262,F262,SIMDrateratios,RateRatios!$B$3)*1000))</f>
        <v>19290.171205238516</v>
      </c>
      <c r="U262" s="92">
        <f>IF('III Tool Overview'!$H$6="Western Isles Health Board",0,IF('III Tool Overview'!$H$6="Eilean Siar Local Authority",0,new_yll(5,B262,C262,D262,$C$1,G262+H262,1,F262,F262,SIMDrateratios,RateRatios!$B$3)*1000))</f>
        <v>19289.954665067373</v>
      </c>
      <c r="V262" s="92">
        <f t="shared" si="409"/>
        <v>0.21654017114269664</v>
      </c>
      <c r="W262" s="92">
        <f>IF('III Tool Overview'!$H$6="Western Isles Health Board",0,IF('III Tool Overview'!$H$6="Eilean Siar Local Authority",0,new_yll(10,B262,C262,D262,$C$1,G262,1,F262,F262,SIMDrateratios,RateRatios!$B$3)*10))</f>
        <v>503.2019046641467</v>
      </c>
      <c r="X262" s="92">
        <f>IF('III Tool Overview'!$H$6="Western Isles Health Board",0,IF('III Tool Overview'!$H$6="Eilean Siar Local Authority",0,new_yll(10,B262,C262,D262,$C$1,G262+H262,1,F262,F262,SIMDrateratios,RateRatios!$B$3)*10))</f>
        <v>503.19625770135235</v>
      </c>
      <c r="Y262" s="92">
        <f t="shared" si="410"/>
        <v>5.6469627943442902E-3</v>
      </c>
      <c r="Z262" s="92">
        <f>IF('III Tool Overview'!$H$6="Western Isles Health Board",0,IF('III Tool Overview'!$H$6="Eilean Siar Local Authority",0,new_yll(20,B262,C262,D262,$C$1,G262,1,F262,F262,SIMDrateratios,RateRatios!$B$3)*10))</f>
        <v>1447.2508541644049</v>
      </c>
      <c r="AA262" s="92">
        <f>IF('III Tool Overview'!$H$6="Western Isles Health Board",0,IF('III Tool Overview'!$H$6="Eilean Siar Local Authority",0,new_yll(20,B262,C262,D262,$C$1,G262+H262,1,F262,F262,SIMDrateratios,RateRatios!$B$3)*10))</f>
        <v>1447.2346289761886</v>
      </c>
      <c r="AB262" s="92">
        <f t="shared" si="411"/>
        <v>1.6225188216367314E-2</v>
      </c>
      <c r="AC262" s="92">
        <f>IF('III Tool Overview'!$H$6="Western Isles Health Board",0,IF('III Tool Overview'!$H$6="Eilean Siar Local Authority",0,hosp_count(2,B262,C262,D262,$C$1,G262,1,F262,F262,SIMDRateRatios_hosp,SIMDrateratios,RateRatios!$B$3)*10))</f>
        <v>424.20669438938876</v>
      </c>
      <c r="AD262" s="92">
        <f>IF('III Tool Overview'!$H$6="Western Isles Health Board",0,IF('III Tool Overview'!$H$6="Eilean Siar Local Authority",0,hosp_count(2,B262,C262,D262,$C$1,G262+H262,1,F262,F262,SIMDRateRatios_hosp,SIMDrateratios,RateRatios!$B$3)*10))</f>
        <v>424.20299172807808</v>
      </c>
      <c r="AE262" s="92">
        <f t="shared" si="412"/>
        <v>3.7026613106831974E-3</v>
      </c>
      <c r="AF262" s="92">
        <f>IF('III Tool Overview'!$H$6="Western Isles Health Board",0,IF('III Tool Overview'!$H$6="Eilean Siar Local Authority",0,hosp_count(5,B262,C262,D262,$C$1,G262,1,F262,F262,SIMDRateRatios_hosp,SIMDrateratios,RateRatios!$B$3)*1000))</f>
        <v>176560.1031739843</v>
      </c>
      <c r="AG262" s="92">
        <f>IF('III Tool Overview'!$H$6="Western Isles Health Board",0,IF('III Tool Overview'!$H$6="Eilean Siar Local Authority",0,hosp_count(5,B262,C262,D262,$C$1,G262+H262,1,F262,F262,SIMDRateRatios_hosp,SIMDrateratios,RateRatios!$B$3)*1000))</f>
        <v>176558.56233843317</v>
      </c>
      <c r="AH262" s="92">
        <f t="shared" si="413"/>
        <v>1.5408355511317495</v>
      </c>
      <c r="AI262" s="92">
        <f>IF('III Tool Overview'!$H$6="Western Isles Health Board",0,IF('III Tool Overview'!$H$6="Eilean Siar Local Authority",0,hosp_count(10,B262,C262,D262,$C$1,G262,1,F262,F262,SIMDRateRatios_hosp,SIMDrateratios,RateRatios!$B$3)*10))</f>
        <v>4249.2244453828771</v>
      </c>
      <c r="AJ262" s="92">
        <f>IF('III Tool Overview'!$H$6="Western Isles Health Board",0,IF('III Tool Overview'!$H$6="Eilean Siar Local Authority",0,hosp_count(10,B262,C262,D262,$C$1,G262+H262,1,F262,F262,SIMDRateRatios_hosp,SIMDrateratios,RateRatios!$B$3)*10))</f>
        <v>4249.1873754529606</v>
      </c>
      <c r="AK262" s="92">
        <f t="shared" si="414"/>
        <v>3.7069929916469846E-2</v>
      </c>
      <c r="AL262" s="92">
        <f>IF('III Tool Overview'!$H$6="Western Isles Health Board",0,IF('III Tool Overview'!$H$6="Eilean Siar Local Authority",0,hosp_count(20,B262,C262,D262,$C$1,G262,1,F262,F262,SIMDRateRatios_hosp,SIMDrateratios,RateRatios!$B$3)*10))</f>
        <v>10304.537703058884</v>
      </c>
      <c r="AM262" s="92">
        <f>IF('III Tool Overview'!$H$6="Western Isles Health Board",0,IF('III Tool Overview'!$H$6="Eilean Siar Local Authority",0,hosp_count(20,B262,C262,D262,$C$1,G262+H262,1,F262,F262,SIMDRateRatios_hosp,SIMDrateratios,RateRatios!$B$3)*10))</f>
        <v>10304.447904121798</v>
      </c>
      <c r="AN262" s="92">
        <f t="shared" si="415"/>
        <v>8.979893708601594E-2</v>
      </c>
    </row>
    <row r="263" spans="1:63" x14ac:dyDescent="0.2">
      <c r="A263" s="83" t="s">
        <v>114</v>
      </c>
      <c r="B263" s="71">
        <v>17.5</v>
      </c>
      <c r="C263" s="76" t="s">
        <v>3</v>
      </c>
      <c r="D263" s="76">
        <v>5</v>
      </c>
      <c r="E263" s="84">
        <v>1</v>
      </c>
      <c r="F263" s="80">
        <f>HLOOKUP('III Tool Overview'!$H$6,LookUpData_Pop!$B$1:$AV$269,LookUpData_Pop!BB255,FALSE)/50</f>
        <v>657.1</v>
      </c>
      <c r="G263" s="59">
        <f>'III Tool Overview'!$H$9/110</f>
        <v>0</v>
      </c>
      <c r="H263" s="72">
        <f t="shared" si="407"/>
        <v>657.1</v>
      </c>
      <c r="I263" s="92">
        <f>IF('III Tool Overview'!$H$6="Western Isles Health Board",0,IF('III Tool Overview'!$H$6="Eilean Siar Local Authority",0,new_ci(2,B263,C263,D263,$C$1,G263,1,F263,E263*F263,SIMDrateratios,RateRatios!$B$3)*10))</f>
        <v>0.87069252957028076</v>
      </c>
      <c r="J263" s="92">
        <f>IF('III Tool Overview'!$H$6="Western Isles Health Board",0,IF('III Tool Overview'!$H$6="Eilean Siar Local Authority",0,new_ci(2,B263,C263,D263,$C$1,G263+H263,1,H263,H263,SIMDrateratios,RateRatios!$B$3)*10))</f>
        <v>0.87068275015014707</v>
      </c>
      <c r="K263" s="92">
        <f>IF('III Tool Overview'!$H$6="Western Isles Health Board",0,IF('III Tool Overview'!$H$6="Eilean Siar Local Authority",0,new_ci(5,B263,C263,D263,$C$1,G263,1,F263,F263,SIMDrateratios,RateRatios!$B$3)*1000))</f>
        <v>386.66567397618343</v>
      </c>
      <c r="L263" s="72">
        <f>IF('III Tool Overview'!$H$6="Western Isles Health Board",0,IF('III Tool Overview'!$H$6="Eilean Siar Local Authority",0,new_ci(5,B263,C263,D263,$C$1,H263,1,F263,F263,SIMDrateratios,RateRatios!$B$3)*1000))</f>
        <v>386.66133202598007</v>
      </c>
      <c r="M263" s="92">
        <f>IF('III Tool Overview'!$H$6="Western Isles Health Board",0,IF('III Tool Overview'!$H$6="Eilean Siar Local Authority",0,new_ci(10,B263,C263,D263,$C$1,G263,1,F263,F263,SIMDrateratios,RateRatios!$B$3)*10))</f>
        <v>10.434527559952588</v>
      </c>
      <c r="N263" s="92">
        <f>IF('III Tool Overview'!$H$6="Western Isles Health Board",0,IF('III Tool Overview'!$H$6="Eilean Siar Local Authority",0,new_ci(10,B263,C263,D263,$C$1,G263+H263,1,F263,F263,SIMDrateratios,RateRatios!$B$3)*10))</f>
        <v>10.434410447064081</v>
      </c>
      <c r="O263" s="92">
        <f>IF('III Tool Overview'!$H$6="Western Isles Health Board",0,IF('III Tool Overview'!$H$6="Eilean Siar Local Authority",0,new_ci(20,B263,C263,D263,$C$1,G263,1,F263,F263,SIMDrateratios,RateRatios!$B$3)*10))</f>
        <v>32.566904000574468</v>
      </c>
      <c r="P263" s="92">
        <f>IF('III Tool Overview'!$H$6="Western Isles Health Board",0,IF('III Tool Overview'!$H$6="Eilean Siar Local Authority",0,new_ci(20,B263,C263,D263,$C$1,G263+H263,1,F263,F263,SIMDrateratios,RateRatios!$B$3)*10))</f>
        <v>32.566539100302194</v>
      </c>
      <c r="Q263" s="92">
        <f>IF('III Tool Overview'!$H$6="Western Isles Health Board",0,IF('III Tool Overview'!$H$6="Eilean Siar Local Authority",0,new_yll(2,B263,C263,D263,$C$1,G263,1,F263,F263,SIMDrateratios,RateRatios!$B$3)*10))</f>
        <v>70.526094895192742</v>
      </c>
      <c r="R263" s="92">
        <f>IF('III Tool Overview'!$H$6="Western Isles Health Board",0,IF('III Tool Overview'!$H$6="Eilean Siar Local Authority",0,new_yll(2,B263,C263,D263,$C$1,G263+H263,1,F263,F263,SIMDrateratios,RateRatios!$B$3)*10))</f>
        <v>70.525302762161914</v>
      </c>
      <c r="S263" s="92">
        <f t="shared" si="408"/>
        <v>7.9213303082781295E-4</v>
      </c>
      <c r="T263" s="92">
        <f>IF('III Tool Overview'!$H$6="Western Isles Health Board",0,IF('III Tool Overview'!$H$6="Eilean Siar Local Authority",0,new_yll(5,B263,C263,D263,$C$1,G263,1,F263,F263,SIMDrateratios,RateRatios!$B$3)*1000))</f>
        <v>30707.198108395121</v>
      </c>
      <c r="U263" s="92">
        <f>IF('III Tool Overview'!$H$6="Western Isles Health Board",0,IF('III Tool Overview'!$H$6="Eilean Siar Local Authority",0,new_yll(5,B263,C263,D263,$C$1,G263+H263,1,F263,F263,SIMDrateratios,RateRatios!$B$3)*1000))</f>
        <v>30706.853290010564</v>
      </c>
      <c r="V263" s="92">
        <f t="shared" si="409"/>
        <v>0.34481838455758407</v>
      </c>
      <c r="W263" s="92">
        <f>IF('III Tool Overview'!$H$6="Western Isles Health Board",0,IF('III Tool Overview'!$H$6="Eilean Siar Local Authority",0,new_yll(10,B263,C263,D263,$C$1,G263,1,F263,F263,SIMDrateratios,RateRatios!$B$3)*10))</f>
        <v>798.77426950704012</v>
      </c>
      <c r="X263" s="92">
        <f>IF('III Tool Overview'!$H$6="Western Isles Health Board",0,IF('III Tool Overview'!$H$6="Eilean Siar Local Authority",0,new_yll(10,B263,C263,D263,$C$1,G263+H263,1,F263,F263,SIMDrateratios,RateRatios!$B$3)*10))</f>
        <v>798.76530425368276</v>
      </c>
      <c r="Y263" s="92">
        <f t="shared" si="410"/>
        <v>8.9652533573598703E-3</v>
      </c>
      <c r="Z263" s="92">
        <f>IF('III Tool Overview'!$H$6="Western Isles Health Board",0,IF('III Tool Overview'!$H$6="Eilean Siar Local Authority",0,new_yll(20,B263,C263,D263,$C$1,G263,1,F263,F263,SIMDrateratios,RateRatios!$B$3)*10))</f>
        <v>2280.460674787812</v>
      </c>
      <c r="AA263" s="92">
        <f>IF('III Tool Overview'!$H$6="Western Isles Health Board",0,IF('III Tool Overview'!$H$6="Eilean Siar Local Authority",0,new_yll(20,B263,C263,D263,$C$1,G263+H263,1,F263,F263,SIMDrateratios,RateRatios!$B$3)*10))</f>
        <v>2280.4351203399333</v>
      </c>
      <c r="AB263" s="92">
        <f t="shared" si="411"/>
        <v>2.5554447878676001E-2</v>
      </c>
      <c r="AC263" s="92">
        <f>IF('III Tool Overview'!$H$6="Western Isles Health Board",0,IF('III Tool Overview'!$H$6="Eilean Siar Local Authority",0,hosp_count(2,B263,C263,D263,$C$1,G263,1,F263,F263,SIMDRateRatios_hosp,SIMDrateratios,RateRatios!$B$3)*10))</f>
        <v>515.10955924706047</v>
      </c>
      <c r="AD263" s="92">
        <f>IF('III Tool Overview'!$H$6="Western Isles Health Board",0,IF('III Tool Overview'!$H$6="Eilean Siar Local Authority",0,hosp_count(2,B263,C263,D263,$C$1,G263+H263,1,F263,F263,SIMDRateRatios_hosp,SIMDrateratios,RateRatios!$B$3)*10))</f>
        <v>515.10506110558015</v>
      </c>
      <c r="AE263" s="92">
        <f t="shared" si="412"/>
        <v>4.4981414803260122E-3</v>
      </c>
      <c r="AF263" s="92">
        <f>IF('III Tool Overview'!$H$6="Western Isles Health Board",0,IF('III Tool Overview'!$H$6="Eilean Siar Local Authority",0,hosp_count(5,B263,C263,D263,$C$1,G263,1,F263,F263,SIMDRateRatios_hosp,SIMDrateratios,RateRatios!$B$3)*1000))</f>
        <v>214377.2819707357</v>
      </c>
      <c r="AG263" s="92">
        <f>IF('III Tool Overview'!$H$6="Western Isles Health Board",0,IF('III Tool Overview'!$H$6="Eilean Siar Local Authority",0,hosp_count(5,B263,C263,D263,$C$1,G263+H263,1,F263,F263,SIMDRateRatios_hosp,SIMDrateratios,RateRatios!$B$3)*1000))</f>
        <v>214375.41045571296</v>
      </c>
      <c r="AH263" s="92">
        <f t="shared" si="413"/>
        <v>1.8715150227362756</v>
      </c>
      <c r="AI263" s="92">
        <f>IF('III Tool Overview'!$H$6="Western Isles Health Board",0,IF('III Tool Overview'!$H$6="Eilean Siar Local Authority",0,hosp_count(10,B263,C263,D263,$C$1,G263,1,F263,F263,SIMDRateRatios_hosp,SIMDrateratios,RateRatios!$B$3)*10))</f>
        <v>5158.4717047815966</v>
      </c>
      <c r="AJ263" s="92">
        <f>IF('III Tool Overview'!$H$6="Western Isles Health Board",0,IF('III Tool Overview'!$H$6="Eilean Siar Local Authority",0,hosp_count(10,B263,C263,D263,$C$1,G263+H263,1,F263,F263,SIMDRateRatios_hosp,SIMDrateratios,RateRatios!$B$3)*10))</f>
        <v>5158.4266969894634</v>
      </c>
      <c r="AK263" s="92">
        <f t="shared" si="414"/>
        <v>4.5007792133219482E-2</v>
      </c>
      <c r="AL263" s="92">
        <f>IF('III Tool Overview'!$H$6="Western Isles Health Board",0,IF('III Tool Overview'!$H$6="Eilean Siar Local Authority",0,hosp_count(20,B263,C263,D263,$C$1,G263,1,F263,F263,SIMDRateRatios_hosp,SIMDrateratios,RateRatios!$B$3)*10))</f>
        <v>12502.8352740425</v>
      </c>
      <c r="AM263" s="92">
        <f>IF('III Tool Overview'!$H$6="Western Isles Health Board",0,IF('III Tool Overview'!$H$6="Eilean Siar Local Authority",0,hosp_count(20,B263,C263,D263,$C$1,G263+H263,1,F263,F263,SIMDRateRatios_hosp,SIMDrateratios,RateRatios!$B$3)*10))</f>
        <v>12502.726379127791</v>
      </c>
      <c r="AN263" s="92">
        <f t="shared" si="415"/>
        <v>0.10889491470879875</v>
      </c>
    </row>
    <row r="264" spans="1:63" x14ac:dyDescent="0.2">
      <c r="A264" s="83" t="s">
        <v>115</v>
      </c>
      <c r="B264" s="71">
        <v>22.5</v>
      </c>
      <c r="C264" s="76" t="s">
        <v>3</v>
      </c>
      <c r="D264" s="76">
        <v>5</v>
      </c>
      <c r="E264" s="84">
        <v>1</v>
      </c>
      <c r="F264" s="80">
        <f>HLOOKUP('III Tool Overview'!$H$6,LookUpData_Pop!$B$1:$AV$269,LookUpData_Pop!BB256,FALSE)/50</f>
        <v>634.16</v>
      </c>
      <c r="G264" s="59">
        <f>'III Tool Overview'!$H$9/110</f>
        <v>0</v>
      </c>
      <c r="H264" s="72">
        <f t="shared" si="407"/>
        <v>634.16</v>
      </c>
      <c r="I264" s="92">
        <f>IF('III Tool Overview'!$H$6="Western Isles Health Board",0,IF('III Tool Overview'!$H$6="Eilean Siar Local Authority",0,new_ci(2,B264,C264,D264,$C$1,G264,1,F264,E264*F264,SIMDrateratios,RateRatios!$B$3)*10))</f>
        <v>1.1661213136840975</v>
      </c>
      <c r="J264" s="92">
        <f>IF('III Tool Overview'!$H$6="Western Isles Health Board",0,IF('III Tool Overview'!$H$6="Eilean Siar Local Authority",0,new_ci(2,B264,C264,D264,$C$1,G264+H264,1,H264,H264,SIMDrateratios,RateRatios!$B$3)*10))</f>
        <v>1.1661082177236326</v>
      </c>
      <c r="K264" s="92">
        <f>IF('III Tool Overview'!$H$6="Western Isles Health Board",0,IF('III Tool Overview'!$H$6="Eilean Siar Local Authority",0,new_ci(5,B264,C264,D264,$C$1,G264,1,F264,F264,SIMDrateratios,RateRatios!$B$3)*1000))</f>
        <v>517.81679590731517</v>
      </c>
      <c r="L264" s="72">
        <f>IF('III Tool Overview'!$H$6="Western Isles Health Board",0,IF('III Tool Overview'!$H$6="Eilean Siar Local Authority",0,new_ci(5,B264,C264,D264,$C$1,H264,1,F264,F264,SIMDrateratios,RateRatios!$B$3)*1000))</f>
        <v>517.81098247940838</v>
      </c>
      <c r="M264" s="92">
        <f>IF('III Tool Overview'!$H$6="Western Isles Health Board",0,IF('III Tool Overview'!$H$6="Eilean Siar Local Authority",0,new_ci(10,B264,C264,D264,$C$1,G264,1,F264,F264,SIMDrateratios,RateRatios!$B$3)*10))</f>
        <v>13.971051133328078</v>
      </c>
      <c r="N264" s="92">
        <f>IF('III Tool Overview'!$H$6="Western Isles Health Board",0,IF('III Tool Overview'!$H$6="Eilean Siar Local Authority",0,new_ci(10,B264,C264,D264,$C$1,G264+H264,1,F264,F264,SIMDrateratios,RateRatios!$B$3)*10))</f>
        <v>13.970894391961227</v>
      </c>
      <c r="O264" s="92">
        <f>IF('III Tool Overview'!$H$6="Western Isles Health Board",0,IF('III Tool Overview'!$H$6="Eilean Siar Local Authority",0,new_ci(20,B264,C264,D264,$C$1,G264,1,F264,F264,SIMDrateratios,RateRatios!$B$3)*10))</f>
        <v>43.576122297473631</v>
      </c>
      <c r="P264" s="92">
        <f>IF('III Tool Overview'!$H$6="Western Isles Health Board",0,IF('III Tool Overview'!$H$6="Eilean Siar Local Authority",0,new_ci(20,B264,C264,D264,$C$1,G264+H264,1,F264,F264,SIMDrateratios,RateRatios!$B$3)*10))</f>
        <v>43.575634562367227</v>
      </c>
      <c r="Q264" s="92">
        <f>IF('III Tool Overview'!$H$6="Western Isles Health Board",0,IF('III Tool Overview'!$H$6="Eilean Siar Local Authority",0,new_yll(2,B264,C264,D264,$C$1,G264,1,F264,F264,SIMDrateratios,RateRatios!$B$3)*10))</f>
        <v>89.791341153675504</v>
      </c>
      <c r="R264" s="92">
        <f>IF('III Tool Overview'!$H$6="Western Isles Health Board",0,IF('III Tool Overview'!$H$6="Eilean Siar Local Authority",0,new_yll(2,B264,C264,D264,$C$1,G264+H264,1,F264,F264,SIMDrateratios,RateRatios!$B$3)*10))</f>
        <v>89.790332764719722</v>
      </c>
      <c r="S264" s="92">
        <f t="shared" si="408"/>
        <v>1.0083889557819248E-3</v>
      </c>
      <c r="T264" s="92">
        <f>IF('III Tool Overview'!$H$6="Western Isles Health Board",0,IF('III Tool Overview'!$H$6="Eilean Siar Local Authority",0,new_yll(5,B264,C264,D264,$C$1,G264,1,F264,F264,SIMDrateratios,RateRatios!$B$3)*1000))</f>
        <v>39051.382808993098</v>
      </c>
      <c r="U264" s="92">
        <f>IF('III Tool Overview'!$H$6="Western Isles Health Board",0,IF('III Tool Overview'!$H$6="Eilean Siar Local Authority",0,new_yll(5,B264,C264,D264,$C$1,G264+H264,1,F264,F264,SIMDrateratios,RateRatios!$B$3)*1000))</f>
        <v>39050.944385274779</v>
      </c>
      <c r="V264" s="92">
        <f t="shared" si="409"/>
        <v>0.43842371831851779</v>
      </c>
      <c r="W264" s="92">
        <f>IF('III Tool Overview'!$H$6="Western Isles Health Board",0,IF('III Tool Overview'!$H$6="Eilean Siar Local Authority",0,new_yll(10,B264,C264,D264,$C$1,G264,1,F264,F264,SIMDrateratios,RateRatios!$B$3)*10))</f>
        <v>1013.6210315960082</v>
      </c>
      <c r="X264" s="92">
        <f>IF('III Tool Overview'!$H$6="Western Isles Health Board",0,IF('III Tool Overview'!$H$6="Eilean Siar Local Authority",0,new_yll(10,B264,C264,D264,$C$1,G264+H264,1,F264,F264,SIMDrateratios,RateRatios!$B$3)*10))</f>
        <v>1013.6096595181222</v>
      </c>
      <c r="Y264" s="92">
        <f t="shared" si="410"/>
        <v>1.1372077885994258E-2</v>
      </c>
      <c r="Z264" s="92">
        <f>IF('III Tool Overview'!$H$6="Western Isles Health Board",0,IF('III Tool Overview'!$H$6="Eilean Siar Local Authority",0,new_yll(20,B264,C264,D264,$C$1,G264,1,F264,F264,SIMDrateratios,RateRatios!$B$3)*10))</f>
        <v>2877.1898445838706</v>
      </c>
      <c r="AA264" s="92">
        <f>IF('III Tool Overview'!$H$6="Western Isles Health Board",0,IF('III Tool Overview'!$H$6="Eilean Siar Local Authority",0,new_yll(20,B264,C264,D264,$C$1,G264+H264,1,F264,F264,SIMDrateratios,RateRatios!$B$3)*10))</f>
        <v>2877.157635970932</v>
      </c>
      <c r="AB264" s="92">
        <f t="shared" si="411"/>
        <v>3.2208612938575243E-2</v>
      </c>
      <c r="AC264" s="92">
        <f>IF('III Tool Overview'!$H$6="Western Isles Health Board",0,IF('III Tool Overview'!$H$6="Eilean Siar Local Authority",0,hosp_count(2,B264,C264,D264,$C$1,G264,1,F264,F264,SIMDRateRatios_hosp,SIMDrateratios,RateRatios!$B$3)*10))</f>
        <v>548.63206142153683</v>
      </c>
      <c r="AD264" s="92">
        <f>IF('III Tool Overview'!$H$6="Western Isles Health Board",0,IF('III Tool Overview'!$H$6="Eilean Siar Local Authority",0,hosp_count(2,B264,C264,D264,$C$1,G264+H264,1,F264,F264,SIMDRateRatios_hosp,SIMDrateratios,RateRatios!$B$3)*10))</f>
        <v>548.62727102796657</v>
      </c>
      <c r="AE264" s="92">
        <f t="shared" si="412"/>
        <v>4.7903935702606759E-3</v>
      </c>
      <c r="AF264" s="92">
        <f>IF('III Tool Overview'!$H$6="Western Isles Health Board",0,IF('III Tool Overview'!$H$6="Eilean Siar Local Authority",0,hosp_count(5,B264,C264,D264,$C$1,G264,1,F264,F264,SIMDRateRatios_hosp,SIMDrateratios,RateRatios!$B$3)*1000))</f>
        <v>228309.76200824202</v>
      </c>
      <c r="AG264" s="92">
        <f>IF('III Tool Overview'!$H$6="Western Isles Health Board",0,IF('III Tool Overview'!$H$6="Eilean Siar Local Authority",0,hosp_count(5,B264,C264,D264,$C$1,G264+H264,1,F264,F264,SIMDRateRatios_hosp,SIMDrateratios,RateRatios!$B$3)*1000))</f>
        <v>228307.76927382054</v>
      </c>
      <c r="AH264" s="92">
        <f t="shared" si="413"/>
        <v>1.9927344214811455</v>
      </c>
      <c r="AI264" s="92">
        <f>IF('III Tool Overview'!$H$6="Western Isles Health Board",0,IF('III Tool Overview'!$H$6="Eilean Siar Local Authority",0,hosp_count(10,B264,C264,D264,$C$1,G264,1,F264,F264,SIMDRateRatios_hosp,SIMDrateratios,RateRatios!$B$3)*10))</f>
        <v>5492.77848263534</v>
      </c>
      <c r="AJ264" s="92">
        <f>IF('III Tool Overview'!$H$6="Western Isles Health Board",0,IF('III Tool Overview'!$H$6="Eilean Siar Local Authority",0,hosp_count(10,B264,C264,D264,$C$1,G264+H264,1,F264,F264,SIMDRateRatios_hosp,SIMDrateratios,RateRatios!$B$3)*10))</f>
        <v>5492.7305785040708</v>
      </c>
      <c r="AK264" s="92">
        <f t="shared" si="414"/>
        <v>4.7904131269206118E-2</v>
      </c>
      <c r="AL264" s="92">
        <f>IF('III Tool Overview'!$H$6="Western Isles Health Board",0,IF('III Tool Overview'!$H$6="Eilean Siar Local Authority",0,hosp_count(20,B264,C264,D264,$C$1,G264,1,F264,F264,SIMDRateRatios_hosp,SIMDrateratios,RateRatios!$B$3)*10))</f>
        <v>13306.032939546274</v>
      </c>
      <c r="AM264" s="92">
        <f>IF('III Tool Overview'!$H$6="Western Isles Health Board",0,IF('III Tool Overview'!$H$6="Eilean Siar Local Authority",0,hosp_count(20,B264,C264,D264,$C$1,G264+H264,1,F264,F264,SIMDRateRatios_hosp,SIMDrateratios,RateRatios!$B$3)*10))</f>
        <v>13305.917178067855</v>
      </c>
      <c r="AN264" s="92">
        <f t="shared" si="415"/>
        <v>0.11576147841878992</v>
      </c>
    </row>
    <row r="265" spans="1:63" x14ac:dyDescent="0.2">
      <c r="A265" s="83" t="s">
        <v>116</v>
      </c>
      <c r="B265" s="71">
        <v>27.5</v>
      </c>
      <c r="C265" s="76" t="s">
        <v>3</v>
      </c>
      <c r="D265" s="76">
        <v>5</v>
      </c>
      <c r="E265" s="84">
        <v>1</v>
      </c>
      <c r="F265" s="80">
        <f>HLOOKUP('III Tool Overview'!$H$6,LookUpData_Pop!$B$1:$AV$269,LookUpData_Pop!BB257,FALSE)/50</f>
        <v>511.72</v>
      </c>
      <c r="G265" s="59">
        <f>'III Tool Overview'!$H$9/110</f>
        <v>0</v>
      </c>
      <c r="H265" s="72">
        <f t="shared" si="407"/>
        <v>511.72</v>
      </c>
      <c r="I265" s="92">
        <f>IF('III Tool Overview'!$H$6="Western Isles Health Board",0,IF('III Tool Overview'!$H$6="Eilean Siar Local Authority",0,new_ci(2,B265,C265,D265,$C$1,G265,1,F265,E265*F265,SIMDrateratios,RateRatios!$B$3)*10))</f>
        <v>1.5382820426639365</v>
      </c>
      <c r="J265" s="92">
        <f>IF('III Tool Overview'!$H$6="Western Isles Health Board",0,IF('III Tool Overview'!$H$6="Eilean Siar Local Authority",0,new_ci(2,B265,C265,D265,$C$1,G265+H265,1,H265,H265,SIMDrateratios,RateRatios!$B$3)*10))</f>
        <v>1.5382647543997474</v>
      </c>
      <c r="K265" s="92">
        <f>IF('III Tool Overview'!$H$6="Western Isles Health Board",0,IF('III Tool Overview'!$H$6="Eilean Siar Local Authority",0,new_ci(5,B265,C265,D265,$C$1,G265,1,F265,F265,SIMDrateratios,RateRatios!$B$3)*1000))</f>
        <v>682.93776234785082</v>
      </c>
      <c r="L265" s="72">
        <f>IF('III Tool Overview'!$H$6="Western Isles Health Board",0,IF('III Tool Overview'!$H$6="Eilean Siar Local Authority",0,new_ci(5,B265,C265,D265,$C$1,H265,1,F265,F265,SIMDrateratios,RateRatios!$B$3)*1000))</f>
        <v>682.93009099764686</v>
      </c>
      <c r="M265" s="92">
        <f>IF('III Tool Overview'!$H$6="Western Isles Health Board",0,IF('III Tool Overview'!$H$6="Eilean Siar Local Authority",0,new_ci(10,B265,C265,D265,$C$1,G265,1,F265,F265,SIMDrateratios,RateRatios!$B$3)*10))</f>
        <v>18.41801254947346</v>
      </c>
      <c r="N265" s="92">
        <f>IF('III Tool Overview'!$H$6="Western Isles Health Board",0,IF('III Tool Overview'!$H$6="Eilean Siar Local Authority",0,new_ci(10,B265,C265,D265,$C$1,G265+H265,1,F265,F265,SIMDrateratios,RateRatios!$B$3)*10))</f>
        <v>18.417805897160278</v>
      </c>
      <c r="O265" s="92">
        <f>IF('III Tool Overview'!$H$6="Western Isles Health Board",0,IF('III Tool Overview'!$H$6="Eilean Siar Local Authority",0,new_ci(20,B265,C265,D265,$C$1,G265,1,F265,F265,SIMDrateratios,RateRatios!$B$3)*10))</f>
        <v>57.361042002898728</v>
      </c>
      <c r="P265" s="92">
        <f>IF('III Tool Overview'!$H$6="Western Isles Health Board",0,IF('III Tool Overview'!$H$6="Eilean Siar Local Authority",0,new_ci(20,B265,C265,D265,$C$1,G265+H265,1,F265,F265,SIMDrateratios,RateRatios!$B$3)*10))</f>
        <v>57.360400870654473</v>
      </c>
      <c r="Q265" s="92">
        <f>IF('III Tool Overview'!$H$6="Western Isles Health Board",0,IF('III Tool Overview'!$H$6="Eilean Siar Local Authority",0,new_yll(2,B265,C265,D265,$C$1,G265,1,F265,F265,SIMDrateratios,RateRatios!$B$3)*10))</f>
        <v>109.2180250291395</v>
      </c>
      <c r="R265" s="92">
        <f>IF('III Tool Overview'!$H$6="Western Isles Health Board",0,IF('III Tool Overview'!$H$6="Eilean Siar Local Authority",0,new_yll(2,B265,C265,D265,$C$1,G265+H265,1,F265,F265,SIMDrateratios,RateRatios!$B$3)*10))</f>
        <v>109.21679756238207</v>
      </c>
      <c r="S265" s="92">
        <f t="shared" si="408"/>
        <v>1.2274667574274645E-3</v>
      </c>
      <c r="T265" s="92">
        <f>IF('III Tool Overview'!$H$6="Western Isles Health Board",0,IF('III Tool Overview'!$H$6="Eilean Siar Local Authority",0,new_yll(5,B265,C265,D265,$C$1,G265,1,F265,F265,SIMDrateratios,RateRatios!$B$3)*1000))</f>
        <v>47406.537339945462</v>
      </c>
      <c r="U265" s="92">
        <f>IF('III Tool Overview'!$H$6="Western Isles Health Board",0,IF('III Tool Overview'!$H$6="Eilean Siar Local Authority",0,new_yll(5,B265,C265,D265,$C$1,G265+H265,1,F265,F265,SIMDrateratios,RateRatios!$B$3)*1000))</f>
        <v>47406.00482534265</v>
      </c>
      <c r="V265" s="92">
        <f t="shared" si="409"/>
        <v>0.53251460281171603</v>
      </c>
      <c r="W265" s="92">
        <f>IF('III Tool Overview'!$H$6="Western Isles Health Board",0,IF('III Tool Overview'!$H$6="Eilean Siar Local Authority",0,new_yll(10,B265,C265,D265,$C$1,G265,1,F265,F265,SIMDrateratios,RateRatios!$B$3)*10))</f>
        <v>1225.7656370480775</v>
      </c>
      <c r="X265" s="92">
        <f>IF('III Tool Overview'!$H$6="Western Isles Health Board",0,IF('III Tool Overview'!$H$6="Eilean Siar Local Authority",0,new_yll(10,B265,C265,D265,$C$1,G265+H265,1,F265,F265,SIMDrateratios,RateRatios!$B$3)*10))</f>
        <v>1225.7518832645028</v>
      </c>
      <c r="Y265" s="92">
        <f t="shared" si="410"/>
        <v>1.3753783574657064E-2</v>
      </c>
      <c r="Z265" s="92">
        <f>IF('III Tool Overview'!$H$6="Western Isles Health Board",0,IF('III Tool Overview'!$H$6="Eilean Siar Local Authority",0,new_yll(20,B265,C265,D265,$C$1,G265,1,F265,F265,SIMDrateratios,RateRatios!$B$3)*10))</f>
        <v>3443.5727080995366</v>
      </c>
      <c r="AA265" s="92">
        <f>IF('III Tool Overview'!$H$6="Western Isles Health Board",0,IF('III Tool Overview'!$H$6="Eilean Siar Local Authority",0,new_yll(20,B265,C265,D265,$C$1,G265+H265,1,F265,F265,SIMDrateratios,RateRatios!$B$3)*10))</f>
        <v>3443.534207940791</v>
      </c>
      <c r="AB265" s="92">
        <f t="shared" si="411"/>
        <v>3.8500158745591762E-2</v>
      </c>
      <c r="AC265" s="92">
        <f>IF('III Tool Overview'!$H$6="Western Isles Health Board",0,IF('III Tool Overview'!$H$6="Eilean Siar Local Authority",0,hosp_count(2,B265,C265,D265,$C$1,G265,1,F265,F265,SIMDRateRatios_hosp,SIMDrateratios,RateRatios!$B$3)*10))</f>
        <v>513.25835067182652</v>
      </c>
      <c r="AD265" s="92">
        <f>IF('III Tool Overview'!$H$6="Western Isles Health Board",0,IF('III Tool Overview'!$H$6="Eilean Siar Local Authority",0,hosp_count(2,B265,C265,D265,$C$1,G265+H265,1,F265,F265,SIMDRateRatios_hosp,SIMDrateratios,RateRatios!$B$3)*10))</f>
        <v>513.25386556085232</v>
      </c>
      <c r="AE265" s="92">
        <f t="shared" si="412"/>
        <v>4.4851109742012341E-3</v>
      </c>
      <c r="AF265" s="92">
        <f>IF('III Tool Overview'!$H$6="Western Isles Health Board",0,IF('III Tool Overview'!$H$6="Eilean Siar Local Authority",0,hosp_count(5,B265,C265,D265,$C$1,G265,1,F265,F265,SIMDRateRatios_hosp,SIMDrateratios,RateRatios!$B$3)*1000))</f>
        <v>213549.16014855049</v>
      </c>
      <c r="AG265" s="92">
        <f>IF('III Tool Overview'!$H$6="Western Isles Health Board",0,IF('III Tool Overview'!$H$6="Eilean Siar Local Authority",0,hosp_count(5,B265,C265,D265,$C$1,G265+H265,1,F265,F265,SIMDRateRatios_hosp,SIMDrateratios,RateRatios!$B$3)*1000))</f>
        <v>213547.29520726722</v>
      </c>
      <c r="AH265" s="92">
        <f t="shared" si="413"/>
        <v>1.8649412832746748</v>
      </c>
      <c r="AI265" s="92">
        <f>IF('III Tool Overview'!$H$6="Western Isles Health Board",0,IF('III Tool Overview'!$H$6="Eilean Siar Local Authority",0,hosp_count(10,B265,C265,D265,$C$1,G265,1,F265,F265,SIMDRateRatios_hosp,SIMDrateratios,RateRatios!$B$3)*10))</f>
        <v>5135.6546970829932</v>
      </c>
      <c r="AJ265" s="92">
        <f>IF('III Tool Overview'!$H$6="Western Isles Health Board",0,IF('III Tool Overview'!$H$6="Eilean Siar Local Authority",0,hosp_count(10,B265,C265,D265,$C$1,G265+H265,1,F265,F265,SIMDRateRatios_hosp,SIMDrateratios,RateRatios!$B$3)*10))</f>
        <v>5135.6099050749972</v>
      </c>
      <c r="AK265" s="92">
        <f t="shared" si="414"/>
        <v>4.4792007995965832E-2</v>
      </c>
      <c r="AL265" s="92">
        <f>IF('III Tool Overview'!$H$6="Western Isles Health Board",0,IF('III Tool Overview'!$H$6="Eilean Siar Local Authority",0,hosp_count(20,B265,C265,D265,$C$1,G265,1,F265,F265,SIMDRateRatios_hosp,SIMDrateratios,RateRatios!$B$3)*10))</f>
        <v>12425.904778944809</v>
      </c>
      <c r="AM265" s="92">
        <f>IF('III Tool Overview'!$H$6="Western Isles Health Board",0,IF('III Tool Overview'!$H$6="Eilean Siar Local Authority",0,hosp_count(20,B265,C265,D265,$C$1,G265+H265,1,F265,F265,SIMDRateRatios_hosp,SIMDrateratios,RateRatios!$B$3)*10))</f>
        <v>12425.796837010077</v>
      </c>
      <c r="AN265" s="92">
        <f t="shared" si="415"/>
        <v>0.10794193473157065</v>
      </c>
    </row>
    <row r="266" spans="1:63" x14ac:dyDescent="0.2">
      <c r="A266" s="83" t="s">
        <v>117</v>
      </c>
      <c r="B266" s="71">
        <v>32.5</v>
      </c>
      <c r="C266" s="76" t="s">
        <v>3</v>
      </c>
      <c r="D266" s="76">
        <v>5</v>
      </c>
      <c r="E266" s="84">
        <v>1</v>
      </c>
      <c r="F266" s="80">
        <f>HLOOKUP('III Tool Overview'!$H$6,LookUpData_Pop!$B$1:$AV$269,LookUpData_Pop!BB258,FALSE)/50</f>
        <v>504.46</v>
      </c>
      <c r="G266" s="59">
        <f>'III Tool Overview'!$H$9/110</f>
        <v>0</v>
      </c>
      <c r="H266" s="72">
        <f t="shared" si="407"/>
        <v>504.46</v>
      </c>
      <c r="I266" s="92">
        <f>IF('III Tool Overview'!$H$6="Western Isles Health Board",0,IF('III Tool Overview'!$H$6="Eilean Siar Local Authority",0,new_ci(2,B266,C266,D266,$C$1,G266,1,F266,E266*F266,SIMDrateratios,RateRatios!$B$3)*10))</f>
        <v>2.1043970975390422</v>
      </c>
      <c r="J266" s="92">
        <f>IF('III Tool Overview'!$H$6="Western Isles Health Board",0,IF('III Tool Overview'!$H$6="Eilean Siar Local Authority",0,new_ci(2,B266,C266,D266,$C$1,G266+H266,1,H266,H266,SIMDrateratios,RateRatios!$B$3)*10))</f>
        <v>2.1043734827522762</v>
      </c>
      <c r="K266" s="92">
        <f>IF('III Tool Overview'!$H$6="Western Isles Health Board",0,IF('III Tool Overview'!$H$6="Eilean Siar Local Authority",0,new_ci(5,B266,C266,D266,$C$1,G266,1,F266,F266,SIMDrateratios,RateRatios!$B$3)*1000))</f>
        <v>934.08358443496877</v>
      </c>
      <c r="L266" s="72">
        <f>IF('III Tool Overview'!$H$6="Western Isles Health Board",0,IF('III Tool Overview'!$H$6="Eilean Siar Local Authority",0,new_ci(5,B266,C266,D266,$C$1,H266,1,F266,F266,SIMDrateratios,RateRatios!$B$3)*1000))</f>
        <v>934.07311001056894</v>
      </c>
      <c r="M266" s="92">
        <f>IF('III Tool Overview'!$H$6="Western Isles Health Board",0,IF('III Tool Overview'!$H$6="Eilean Siar Local Authority",0,new_ci(10,B266,C266,D266,$C$1,G266,1,F266,F266,SIMDrateratios,RateRatios!$B$3)*10))</f>
        <v>25.18003880419753</v>
      </c>
      <c r="N266" s="92">
        <f>IF('III Tool Overview'!$H$6="Western Isles Health Board",0,IF('III Tool Overview'!$H$6="Eilean Siar Local Authority",0,new_ci(10,B266,C266,D266,$C$1,G266+H266,1,F266,F266,SIMDrateratios,RateRatios!$B$3)*10))</f>
        <v>25.179756890425683</v>
      </c>
      <c r="O266" s="92">
        <f>IF('III Tool Overview'!$H$6="Western Isles Health Board",0,IF('III Tool Overview'!$H$6="Eilean Siar Local Authority",0,new_ci(20,B266,C266,D266,$C$1,G266,1,F266,F266,SIMDrateratios,RateRatios!$B$3)*10))</f>
        <v>78.304542758547726</v>
      </c>
      <c r="P266" s="92">
        <f>IF('III Tool Overview'!$H$6="Western Isles Health Board",0,IF('III Tool Overview'!$H$6="Eilean Siar Local Authority",0,new_ci(20,B266,C266,D266,$C$1,G266+H266,1,F266,F266,SIMDrateratios,RateRatios!$B$3)*10))</f>
        <v>78.303670726562302</v>
      </c>
      <c r="Q266" s="92">
        <f>IF('III Tool Overview'!$H$6="Western Isles Health Board",0,IF('III Tool Overview'!$H$6="Eilean Siar Local Authority",0,new_yll(2,B266,C266,D266,$C$1,G266,1,F266,F266,SIMDrateratios,RateRatios!$B$3)*10))</f>
        <v>140.99460553511582</v>
      </c>
      <c r="R266" s="92">
        <f>IF('III Tool Overview'!$H$6="Western Isles Health Board",0,IF('III Tool Overview'!$H$6="Eilean Siar Local Authority",0,new_yll(2,B266,C266,D266,$C$1,G266+H266,1,F266,F266,SIMDrateratios,RateRatios!$B$3)*10))</f>
        <v>140.9930233444025</v>
      </c>
      <c r="S266" s="92">
        <f t="shared" si="408"/>
        <v>1.5821907133215518E-3</v>
      </c>
      <c r="T266" s="92">
        <f>IF('III Tool Overview'!$H$6="Western Isles Health Board",0,IF('III Tool Overview'!$H$6="Eilean Siar Local Authority",0,new_yll(5,B266,C266,D266,$C$1,G266,1,F266,F266,SIMDrateratios,RateRatios!$B$3)*1000))</f>
        <v>61103.792682163737</v>
      </c>
      <c r="U266" s="92">
        <f>IF('III Tool Overview'!$H$6="Western Isles Health Board",0,IF('III Tool Overview'!$H$6="Eilean Siar Local Authority",0,new_yll(5,B266,C266,D266,$C$1,G266+H266,1,F266,F266,SIMDrateratios,RateRatios!$B$3)*1000))</f>
        <v>61103.107483619679</v>
      </c>
      <c r="V266" s="92">
        <f t="shared" si="409"/>
        <v>0.68519854405894876</v>
      </c>
      <c r="W266" s="92">
        <f>IF('III Tool Overview'!$H$6="Western Isles Health Board",0,IF('III Tool Overview'!$H$6="Eilean Siar Local Authority",0,new_yll(10,B266,C266,D266,$C$1,G266,1,F266,F266,SIMDrateratios,RateRatios!$B$3)*10))</f>
        <v>1575.1012965256766</v>
      </c>
      <c r="X266" s="92">
        <f>IF('III Tool Overview'!$H$6="Western Isles Health Board",0,IF('III Tool Overview'!$H$6="Eilean Siar Local Authority",0,new_yll(10,B266,C266,D266,$C$1,G266+H266,1,F266,F266,SIMDrateratios,RateRatios!$B$3)*10))</f>
        <v>1575.0836607788449</v>
      </c>
      <c r="Y266" s="92">
        <f t="shared" si="410"/>
        <v>1.7635746831729193E-2</v>
      </c>
      <c r="Z266" s="92">
        <f>IF('III Tool Overview'!$H$6="Western Isles Health Board",0,IF('III Tool Overview'!$H$6="Eilean Siar Local Authority",0,new_yll(20,B266,C266,D266,$C$1,G266,1,F266,F266,SIMDrateratios,RateRatios!$B$3)*10))</f>
        <v>4388.1741796698589</v>
      </c>
      <c r="AA266" s="92">
        <f>IF('III Tool Overview'!$H$6="Western Isles Health Board",0,IF('III Tool Overview'!$H$6="Eilean Siar Local Authority",0,new_yll(20,B266,C266,D266,$C$1,G266+H266,1,F266,F266,SIMDrateratios,RateRatios!$B$3)*10))</f>
        <v>4388.1252905617766</v>
      </c>
      <c r="AB266" s="92">
        <f t="shared" si="411"/>
        <v>4.8889108082221355E-2</v>
      </c>
      <c r="AC266" s="92">
        <f>IF('III Tool Overview'!$H$6="Western Isles Health Board",0,IF('III Tool Overview'!$H$6="Eilean Siar Local Authority",0,hosp_count(2,B266,C266,D266,$C$1,G266,1,F266,F266,SIMDRateRatios_hosp,SIMDrateratios,RateRatios!$B$3)*10))</f>
        <v>558.39891350404901</v>
      </c>
      <c r="AD266" s="92">
        <f>IF('III Tool Overview'!$H$6="Western Isles Health Board",0,IF('III Tool Overview'!$H$6="Eilean Siar Local Authority",0,hosp_count(2,B266,C266,D266,$C$1,G266+H266,1,F266,F266,SIMDRateRatios_hosp,SIMDrateratios,RateRatios!$B$3)*10))</f>
        <v>558.39404104761275</v>
      </c>
      <c r="AE266" s="92">
        <f t="shared" si="412"/>
        <v>4.8724564362601086E-3</v>
      </c>
      <c r="AF266" s="92">
        <f>IF('III Tool Overview'!$H$6="Western Isles Health Board",0,IF('III Tool Overview'!$H$6="Eilean Siar Local Authority",0,hosp_count(5,B266,C266,D266,$C$1,G266,1,F266,F266,SIMDRateRatios_hosp,SIMDrateratios,RateRatios!$B$3)*1000))</f>
        <v>232287.09207136507</v>
      </c>
      <c r="AG266" s="92">
        <f>IF('III Tool Overview'!$H$6="Western Isles Health Board",0,IF('III Tool Overview'!$H$6="Eilean Siar Local Authority",0,hosp_count(5,B266,C266,D266,$C$1,G266+H266,1,F266,F266,SIMDRateRatios_hosp,SIMDrateratios,RateRatios!$B$3)*1000))</f>
        <v>232285.06693653163</v>
      </c>
      <c r="AH266" s="92">
        <f t="shared" si="413"/>
        <v>2.0251348334422801</v>
      </c>
      <c r="AI266" s="92">
        <f>IF('III Tool Overview'!$H$6="Western Isles Health Board",0,IF('III Tool Overview'!$H$6="Eilean Siar Local Authority",0,hosp_count(10,B266,C266,D266,$C$1,G266,1,F266,F266,SIMDRateRatios_hosp,SIMDrateratios,RateRatios!$B$3)*10))</f>
        <v>5584.1061389905481</v>
      </c>
      <c r="AJ266" s="92">
        <f>IF('III Tool Overview'!$H$6="Western Isles Health Board",0,IF('III Tool Overview'!$H$6="Eilean Siar Local Authority",0,hosp_count(10,B266,C266,D266,$C$1,G266+H266,1,F266,F266,SIMDRateRatios_hosp,SIMDrateratios,RateRatios!$B$3)*10))</f>
        <v>5584.0575428623388</v>
      </c>
      <c r="AK266" s="92">
        <f t="shared" si="414"/>
        <v>4.8596128209283052E-2</v>
      </c>
      <c r="AL266" s="92">
        <f>IF('III Tool Overview'!$H$6="Western Isles Health Board",0,IF('III Tool Overview'!$H$6="Eilean Siar Local Authority",0,hosp_count(20,B266,C266,D266,$C$1,G266,1,F266,F266,SIMDRateRatios_hosp,SIMDrateratios,RateRatios!$B$3)*10))</f>
        <v>13494.689053934415</v>
      </c>
      <c r="AM266" s="92">
        <f>IF('III Tool Overview'!$H$6="Western Isles Health Board",0,IF('III Tool Overview'!$H$6="Eilean Siar Local Authority",0,hosp_count(20,B266,C266,D266,$C$1,G266+H266,1,F266,F266,SIMDRateRatios_hosp,SIMDrateratios,RateRatios!$B$3)*10))</f>
        <v>13494.572267712043</v>
      </c>
      <c r="AN266" s="92">
        <f t="shared" si="415"/>
        <v>0.11678622237195668</v>
      </c>
    </row>
    <row r="267" spans="1:63" x14ac:dyDescent="0.2">
      <c r="A267" s="83" t="s">
        <v>118</v>
      </c>
      <c r="B267" s="71">
        <v>37.5</v>
      </c>
      <c r="C267" s="76" t="s">
        <v>3</v>
      </c>
      <c r="D267" s="76">
        <v>5</v>
      </c>
      <c r="E267" s="84">
        <v>1</v>
      </c>
      <c r="F267" s="80">
        <f>HLOOKUP('III Tool Overview'!$H$6,LookUpData_Pop!$B$1:$AV$269,LookUpData_Pop!BB259,FALSE)/50</f>
        <v>680.64</v>
      </c>
      <c r="G267" s="59">
        <f>'III Tool Overview'!$H$9/110</f>
        <v>0</v>
      </c>
      <c r="H267" s="72">
        <f t="shared" si="407"/>
        <v>680.64</v>
      </c>
      <c r="I267" s="92">
        <f>IF('III Tool Overview'!$H$6="Western Isles Health Board",0,IF('III Tool Overview'!$H$6="Eilean Siar Local Authority",0,new_ci(2,B267,C267,D267,$C$1,G267,1,F267,E267*F267,SIMDrateratios,RateRatios!$B$3)*10))</f>
        <v>4.641356771885369</v>
      </c>
      <c r="J267" s="92">
        <f>IF('III Tool Overview'!$H$6="Western Isles Health Board",0,IF('III Tool Overview'!$H$6="Eilean Siar Local Authority",0,new_ci(2,B267,C267,D267,$C$1,G267+H267,1,H267,H267,SIMDrateratios,RateRatios!$B$3)*10))</f>
        <v>4.6413046200494259</v>
      </c>
      <c r="K267" s="92">
        <f>IF('III Tool Overview'!$H$6="Western Isles Health Board",0,IF('III Tool Overview'!$H$6="Eilean Siar Local Authority",0,new_ci(5,B267,C267,D267,$C$1,G267,1,F267,F267,SIMDrateratios,RateRatios!$B$3)*1000))</f>
        <v>2059.2312128833087</v>
      </c>
      <c r="L267" s="72">
        <f>IF('III Tool Overview'!$H$6="Western Isles Health Board",0,IF('III Tool Overview'!$H$6="Eilean Siar Local Authority",0,new_ci(5,B267,C267,D267,$C$1,H267,1,F267,F267,SIMDrateratios,RateRatios!$B$3)*1000))</f>
        <v>2059.2081018281274</v>
      </c>
      <c r="M267" s="92">
        <f>IF('III Tool Overview'!$H$6="Western Isles Health Board",0,IF('III Tool Overview'!$H$6="Eilean Siar Local Authority",0,new_ci(10,B267,C267,D267,$C$1,G267,1,F267,F267,SIMDrateratios,RateRatios!$B$3)*10))</f>
        <v>55.455174313362505</v>
      </c>
      <c r="N267" s="92">
        <f>IF('III Tool Overview'!$H$6="Western Isles Health Board",0,IF('III Tool Overview'!$H$6="Eilean Siar Local Authority",0,new_ci(10,B267,C267,D267,$C$1,G267+H267,1,F267,F267,SIMDrateratios,RateRatios!$B$3)*10))</f>
        <v>55.454553534086259</v>
      </c>
      <c r="O267" s="92">
        <f>IF('III Tool Overview'!$H$6="Western Isles Health Board",0,IF('III Tool Overview'!$H$6="Eilean Siar Local Authority",0,new_ci(20,B267,C267,D267,$C$1,G267,1,F267,F267,SIMDrateratios,RateRatios!$B$3)*10))</f>
        <v>171.87488479667891</v>
      </c>
      <c r="P267" s="92">
        <f>IF('III Tool Overview'!$H$6="Western Isles Health Board",0,IF('III Tool Overview'!$H$6="Eilean Siar Local Authority",0,new_ci(20,B267,C267,D267,$C$1,G267+H267,1,F267,F267,SIMDrateratios,RateRatios!$B$3)*10))</f>
        <v>171.87297749402202</v>
      </c>
      <c r="Q267" s="92">
        <f>IF('III Tool Overview'!$H$6="Western Isles Health Board",0,IF('III Tool Overview'!$H$6="Eilean Siar Local Authority",0,new_yll(2,B267,C267,D267,$C$1,G267,1,F267,F267,SIMDrateratios,RateRatios!$B$3)*10))</f>
        <v>283.12276308500748</v>
      </c>
      <c r="R267" s="92">
        <f>IF('III Tool Overview'!$H$6="Western Isles Health Board",0,IF('III Tool Overview'!$H$6="Eilean Siar Local Authority",0,new_yll(2,B267,C267,D267,$C$1,G267+H267,1,F267,F267,SIMDrateratios,RateRatios!$B$3)*10))</f>
        <v>283.11958182301498</v>
      </c>
      <c r="S267" s="92">
        <f t="shared" si="408"/>
        <v>3.1812619924949104E-3</v>
      </c>
      <c r="T267" s="92">
        <f>IF('III Tool Overview'!$H$6="Western Isles Health Board",0,IF('III Tool Overview'!$H$6="Eilean Siar Local Authority",0,new_yll(5,B267,C267,D267,$C$1,G267,1,F267,F267,SIMDrateratios,RateRatios!$B$3)*1000))</f>
        <v>122351.55372290454</v>
      </c>
      <c r="U267" s="92">
        <f>IF('III Tool Overview'!$H$6="Western Isles Health Board",0,IF('III Tool Overview'!$H$6="Eilean Siar Local Authority",0,new_yll(5,B267,C267,D267,$C$1,G267+H267,1,F267,F267,SIMDrateratios,RateRatios!$B$3)*1000))</f>
        <v>122350.18053154583</v>
      </c>
      <c r="V267" s="92">
        <f t="shared" si="409"/>
        <v>1.3731913587107556</v>
      </c>
      <c r="W267" s="92">
        <f>IF('III Tool Overview'!$H$6="Western Isles Health Board",0,IF('III Tool Overview'!$H$6="Eilean Siar Local Authority",0,new_yll(10,B267,C267,D267,$C$1,G267,1,F267,F267,SIMDrateratios,RateRatios!$B$3)*10))</f>
        <v>3136.3168746064966</v>
      </c>
      <c r="X267" s="92">
        <f>IF('III Tool Overview'!$H$6="Western Isles Health Board",0,IF('III Tool Overview'!$H$6="Eilean Siar Local Authority",0,new_yll(10,B267,C267,D267,$C$1,G267+H267,1,F267,F267,SIMDrateratios,RateRatios!$B$3)*10))</f>
        <v>3136.2817621510771</v>
      </c>
      <c r="Y267" s="92">
        <f t="shared" si="410"/>
        <v>3.5112455419493926E-2</v>
      </c>
      <c r="Z267" s="92">
        <f>IF('III Tool Overview'!$H$6="Western Isles Health Board",0,IF('III Tool Overview'!$H$6="Eilean Siar Local Authority",0,new_yll(20,B267,C267,D267,$C$1,G267,1,F267,F267,SIMDrateratios,RateRatios!$B$3)*10))</f>
        <v>8603.1468940874565</v>
      </c>
      <c r="AA267" s="92">
        <f>IF('III Tool Overview'!$H$6="Western Isles Health Board",0,IF('III Tool Overview'!$H$6="Eilean Siar Local Authority",0,new_yll(20,B267,C267,D267,$C$1,G267+H267,1,F267,F267,SIMDrateratios,RateRatios!$B$3)*10))</f>
        <v>8603.0513506491334</v>
      </c>
      <c r="AB267" s="92">
        <f t="shared" si="411"/>
        <v>9.5543438323147711E-2</v>
      </c>
      <c r="AC267" s="92">
        <f>IF('III Tool Overview'!$H$6="Western Isles Health Board",0,IF('III Tool Overview'!$H$6="Eilean Siar Local Authority",0,hosp_count(2,B267,C267,D267,$C$1,G267,1,F267,F267,SIMDRateRatios_hosp,SIMDrateratios,RateRatios!$B$3)*10))</f>
        <v>873.48729320427253</v>
      </c>
      <c r="AD267" s="92">
        <f>IF('III Tool Overview'!$H$6="Western Isles Health Board",0,IF('III Tool Overview'!$H$6="Eilean Siar Local Authority",0,hosp_count(2,B267,C267,D267,$C$1,G267+H267,1,F267,F267,SIMDRateRatios_hosp,SIMDrateratios,RateRatios!$B$3)*10))</f>
        <v>873.47966036996911</v>
      </c>
      <c r="AE267" s="92">
        <f t="shared" si="412"/>
        <v>7.632834303421987E-3</v>
      </c>
      <c r="AF267" s="92">
        <f>IF('III Tool Overview'!$H$6="Western Isles Health Board",0,IF('III Tool Overview'!$H$6="Eilean Siar Local Authority",0,hosp_count(5,B267,C267,D267,$C$1,G267,1,F267,F267,SIMDRateRatios_hosp,SIMDrateratios,RateRatios!$B$3)*1000))</f>
        <v>363205.44274287048</v>
      </c>
      <c r="AG267" s="92">
        <f>IF('III Tool Overview'!$H$6="Western Isles Health Board",0,IF('III Tool Overview'!$H$6="Eilean Siar Local Authority",0,hosp_count(5,B267,C267,D267,$C$1,G267+H267,1,F267,F267,SIMDRateRatios_hosp,SIMDrateratios,RateRatios!$B$3)*1000))</f>
        <v>363202.27339979232</v>
      </c>
      <c r="AH267" s="92">
        <f t="shared" si="413"/>
        <v>3.1693430781597272</v>
      </c>
      <c r="AI267" s="92">
        <f>IF('III Tool Overview'!$H$6="Western Isles Health Board",0,IF('III Tool Overview'!$H$6="Eilean Siar Local Authority",0,hosp_count(10,B267,C267,D267,$C$1,G267,1,F267,F267,SIMDRateRatios_hosp,SIMDrateratios,RateRatios!$B$3)*10))</f>
        <v>8723.6122013008062</v>
      </c>
      <c r="AJ267" s="92">
        <f>IF('III Tool Overview'!$H$6="Western Isles Health Board",0,IF('III Tool Overview'!$H$6="Eilean Siar Local Authority",0,hosp_count(10,B267,C267,D267,$C$1,G267+H267,1,F267,F267,SIMDRateRatios_hosp,SIMDrateratios,RateRatios!$B$3)*10))</f>
        <v>8723.5363022768506</v>
      </c>
      <c r="AK267" s="92">
        <f t="shared" si="414"/>
        <v>7.5899023955571465E-2</v>
      </c>
      <c r="AL267" s="92">
        <f>IF('III Tool Overview'!$H$6="Western Isles Health Board",0,IF('III Tool Overview'!$H$6="Eilean Siar Local Authority",0,hosp_count(20,B267,C267,D267,$C$1,G267,1,F267,F267,SIMDRateRatios_hosp,SIMDrateratios,RateRatios!$B$3)*10))</f>
        <v>21024.199498793772</v>
      </c>
      <c r="AM267" s="92">
        <f>IF('III Tool Overview'!$H$6="Western Isles Health Board",0,IF('III Tool Overview'!$H$6="Eilean Siar Local Authority",0,hosp_count(20,B267,C267,D267,$C$1,G267+H267,1,F267,F267,SIMDRateRatios_hosp,SIMDrateratios,RateRatios!$B$3)*10))</f>
        <v>21024.018239461533</v>
      </c>
      <c r="AN267" s="92">
        <f t="shared" si="415"/>
        <v>0.18125933223927859</v>
      </c>
    </row>
    <row r="268" spans="1:63" x14ac:dyDescent="0.2">
      <c r="A268" s="83" t="s">
        <v>119</v>
      </c>
      <c r="B268" s="71">
        <v>42.5</v>
      </c>
      <c r="C268" s="76" t="s">
        <v>3</v>
      </c>
      <c r="D268" s="76">
        <v>5</v>
      </c>
      <c r="E268" s="84">
        <v>1</v>
      </c>
      <c r="F268" s="80">
        <f>HLOOKUP('III Tool Overview'!$H$6,LookUpData_Pop!$B$1:$AV$269,LookUpData_Pop!BB260,FALSE)/50</f>
        <v>878.9</v>
      </c>
      <c r="G268" s="59">
        <f>'III Tool Overview'!$H$9/110</f>
        <v>0</v>
      </c>
      <c r="H268" s="72">
        <f t="shared" si="407"/>
        <v>878.9</v>
      </c>
      <c r="I268" s="92">
        <f>IF('III Tool Overview'!$H$6="Western Isles Health Board",0,IF('III Tool Overview'!$H$6="Eilean Siar Local Authority",0,new_ci(2,B268,C268,D268,$C$1,G268,1,F268,E268*F268,SIMDrateratios,RateRatios!$B$3)*10))</f>
        <v>8.3163395170607011</v>
      </c>
      <c r="J268" s="92">
        <f>IF('III Tool Overview'!$H$6="Western Isles Health Board",0,IF('III Tool Overview'!$H$6="Eilean Siar Local Authority",0,new_ci(2,B268,C268,D268,$C$1,G268+H268,1,H268,H268,SIMDrateratios,RateRatios!$B$3)*10))</f>
        <v>8.3162461230180149</v>
      </c>
      <c r="K268" s="92">
        <f>IF('III Tool Overview'!$H$6="Western Isles Health Board",0,IF('III Tool Overview'!$H$6="Eilean Siar Local Authority",0,new_ci(5,B268,C268,D268,$C$1,G268,1,F268,F268,SIMDrateratios,RateRatios!$B$3)*1000))</f>
        <v>3688.033094327056</v>
      </c>
      <c r="L268" s="72">
        <f>IF('III Tool Overview'!$H$6="Western Isles Health Board",0,IF('III Tool Overview'!$H$6="Eilean Siar Local Authority",0,new_ci(5,B268,C268,D268,$C$1,H268,1,F268,F268,SIMDrateratios,RateRatios!$B$3)*1000))</f>
        <v>3687.9917444770103</v>
      </c>
      <c r="M268" s="92">
        <f>IF('III Tool Overview'!$H$6="Western Isles Health Board",0,IF('III Tool Overview'!$H$6="Eilean Siar Local Authority",0,new_ci(10,B268,C268,D268,$C$1,G268,1,F268,F268,SIMDrateratios,RateRatios!$B$3)*10))</f>
        <v>99.219949628839274</v>
      </c>
      <c r="N268" s="92">
        <f>IF('III Tool Overview'!$H$6="Western Isles Health Board",0,IF('III Tool Overview'!$H$6="Eilean Siar Local Authority",0,new_ci(10,B268,C268,D268,$C$1,G268+H268,1,F268,F268,SIMDrateratios,RateRatios!$B$3)*10))</f>
        <v>99.218841158937067</v>
      </c>
      <c r="O268" s="92">
        <f>IF('III Tool Overview'!$H$6="Western Isles Health Board",0,IF('III Tool Overview'!$H$6="Eilean Siar Local Authority",0,new_ci(20,B268,C268,D268,$C$1,G268,1,F268,F268,SIMDrateratios,RateRatios!$B$3)*10))</f>
        <v>306.48863693371015</v>
      </c>
      <c r="P268" s="92">
        <f>IF('III Tool Overview'!$H$6="Western Isles Health Board",0,IF('III Tool Overview'!$H$6="Eilean Siar Local Authority",0,new_ci(20,B268,C268,D268,$C$1,G268+H268,1,F268,F268,SIMDrateratios,RateRatios!$B$3)*10))</f>
        <v>306.48525413070524</v>
      </c>
      <c r="Q268" s="92">
        <f>IF('III Tool Overview'!$H$6="Western Isles Health Board",0,IF('III Tool Overview'!$H$6="Eilean Siar Local Authority",0,new_yll(2,B268,C268,D268,$C$1,G268,1,F268,F268,SIMDrateratios,RateRatios!$B$3)*10))</f>
        <v>474.0313524724599</v>
      </c>
      <c r="R268" s="92">
        <f>IF('III Tool Overview'!$H$6="Western Isles Health Board",0,IF('III Tool Overview'!$H$6="Eilean Siar Local Authority",0,new_yll(2,B268,C268,D268,$C$1,G268+H268,1,F268,F268,SIMDrateratios,RateRatios!$B$3)*10))</f>
        <v>474.02602901202675</v>
      </c>
      <c r="S268" s="92">
        <f t="shared" si="408"/>
        <v>5.3234604331464652E-3</v>
      </c>
      <c r="T268" s="92">
        <f>IF('III Tool Overview'!$H$6="Western Isles Health Board",0,IF('III Tool Overview'!$H$6="Eilean Siar Local Authority",0,new_yll(5,B268,C268,D268,$C$1,G268,1,F268,F268,SIMDrateratios,RateRatios!$B$3)*1000))</f>
        <v>204377.87926984837</v>
      </c>
      <c r="U268" s="92">
        <f>IF('III Tool Overview'!$H$6="Western Isles Health Board",0,IF('III Tool Overview'!$H$6="Eilean Siar Local Authority",0,new_yll(5,B268,C268,D268,$C$1,G268+H268,1,F268,F268,SIMDrateratios,RateRatios!$B$3)*1000))</f>
        <v>204375.58775166838</v>
      </c>
      <c r="V268" s="92">
        <f t="shared" si="409"/>
        <v>2.2915181799908169</v>
      </c>
      <c r="W268" s="92">
        <f>IF('III Tool Overview'!$H$6="Western Isles Health Board",0,IF('III Tool Overview'!$H$6="Eilean Siar Local Authority",0,new_yll(10,B268,C268,D268,$C$1,G268,1,F268,F268,SIMDrateratios,RateRatios!$B$3)*10))</f>
        <v>5214.8232201307192</v>
      </c>
      <c r="X268" s="92">
        <f>IF('III Tool Overview'!$H$6="Western Isles Health Board",0,IF('III Tool Overview'!$H$6="Eilean Siar Local Authority",0,new_yll(10,B268,C268,D268,$C$1,G268+H268,1,F268,F268,SIMDrateratios,RateRatios!$B$3)*10))</f>
        <v>5214.7649516767779</v>
      </c>
      <c r="Y268" s="92">
        <f t="shared" si="410"/>
        <v>5.8268453941309417E-2</v>
      </c>
      <c r="Z268" s="92">
        <f>IF('III Tool Overview'!$H$6="Western Isles Health Board",0,IF('III Tool Overview'!$H$6="Eilean Siar Local Authority",0,new_yll(20,B268,C268,D268,$C$1,G268,1,F268,F268,SIMDrateratios,RateRatios!$B$3)*10))</f>
        <v>14119.795433410871</v>
      </c>
      <c r="AA268" s="92">
        <f>IF('III Tool Overview'!$H$6="Western Isles Health Board",0,IF('III Tool Overview'!$H$6="Eilean Siar Local Authority",0,new_yll(20,B268,C268,D268,$C$1,G268+H268,1,F268,F268,SIMDrateratios,RateRatios!$B$3)*10))</f>
        <v>14119.639406144333</v>
      </c>
      <c r="AB268" s="92">
        <f t="shared" si="411"/>
        <v>0.15602726653742138</v>
      </c>
      <c r="AC268" s="92">
        <f>IF('III Tool Overview'!$H$6="Western Isles Health Board",0,IF('III Tool Overview'!$H$6="Eilean Siar Local Authority",0,hosp_count(2,B268,C268,D268,$C$1,G268,1,F268,F268,SIMDRateRatios_hosp,SIMDrateratios,RateRatios!$B$3)*10))</f>
        <v>1244.780522267476</v>
      </c>
      <c r="AD268" s="92">
        <f>IF('III Tool Overview'!$H$6="Western Isles Health Board",0,IF('III Tool Overview'!$H$6="Eilean Siar Local Authority",0,hosp_count(2,B268,C268,D268,$C$1,G268+H268,1,F268,F268,SIMDRateRatios_hosp,SIMDrateratios,RateRatios!$B$3)*10))</f>
        <v>1244.7696494575978</v>
      </c>
      <c r="AE268" s="92">
        <f t="shared" si="412"/>
        <v>1.0872809878264889E-2</v>
      </c>
      <c r="AF268" s="92">
        <f>IF('III Tool Overview'!$H$6="Western Isles Health Board",0,IF('III Tool Overview'!$H$6="Eilean Siar Local Authority",0,hosp_count(5,B268,C268,D268,$C$1,G268,1,F268,F268,SIMDRateRatios_hosp,SIMDrateratios,RateRatios!$B$3)*1000))</f>
        <v>517373.38911188534</v>
      </c>
      <c r="AG268" s="92">
        <f>IF('III Tool Overview'!$H$6="Western Isles Health Board",0,IF('III Tool Overview'!$H$6="Eilean Siar Local Authority",0,hosp_count(5,B268,C268,D268,$C$1,G268+H268,1,F268,F268,SIMDRateRatios_hosp,SIMDrateratios,RateRatios!$B$3)*1000))</f>
        <v>517368.87883428606</v>
      </c>
      <c r="AH268" s="92">
        <f t="shared" si="413"/>
        <v>4.5102775992709212</v>
      </c>
      <c r="AI268" s="92">
        <f>IF('III Tool Overview'!$H$6="Western Isles Health Board",0,IF('III Tool Overview'!$H$6="Eilean Siar Local Authority",0,hosp_count(10,B268,C268,D268,$C$1,G268,1,F268,F268,SIMDRateRatios_hosp,SIMDrateratios,RateRatios!$B$3)*10))</f>
        <v>12415.503557108203</v>
      </c>
      <c r="AJ268" s="92">
        <f>IF('III Tool Overview'!$H$6="Western Isles Health Board",0,IF('III Tool Overview'!$H$6="Eilean Siar Local Authority",0,hosp_count(10,B268,C268,D268,$C$1,G268+H268,1,F268,F268,SIMDRateRatios_hosp,SIMDrateratios,RateRatios!$B$3)*10))</f>
        <v>12415.395764098668</v>
      </c>
      <c r="AK268" s="92">
        <f t="shared" si="414"/>
        <v>0.10779300953436177</v>
      </c>
      <c r="AL268" s="92">
        <f>IF('III Tool Overview'!$H$6="Western Isles Health Board",0,IF('III Tool Overview'!$H$6="Eilean Siar Local Authority",0,hosp_count(20,B268,C268,D268,$C$1,G268,1,F268,F268,SIMDRateRatios_hosp,SIMDrateratios,RateRatios!$B$3)*10))</f>
        <v>29840.49358250108</v>
      </c>
      <c r="AM268" s="92">
        <f>IF('III Tool Overview'!$H$6="Western Isles Health Board",0,IF('III Tool Overview'!$H$6="Eilean Siar Local Authority",0,hosp_count(20,B268,C268,D268,$C$1,G268+H268,1,F268,F268,SIMDRateRatios_hosp,SIMDrateratios,RateRatios!$B$3)*10))</f>
        <v>29840.237763412209</v>
      </c>
      <c r="AN268" s="92">
        <f t="shared" si="415"/>
        <v>0.25581908887033933</v>
      </c>
    </row>
    <row r="269" spans="1:63" x14ac:dyDescent="0.2">
      <c r="A269" s="83" t="s">
        <v>120</v>
      </c>
      <c r="B269" s="71">
        <v>47.5</v>
      </c>
      <c r="C269" s="76" t="s">
        <v>3</v>
      </c>
      <c r="D269" s="76">
        <v>5</v>
      </c>
      <c r="E269" s="84">
        <v>1</v>
      </c>
      <c r="F269" s="80">
        <f>HLOOKUP('III Tool Overview'!$H$6,LookUpData_Pop!$B$1:$AV$269,LookUpData_Pop!BB261,FALSE)/50</f>
        <v>942.46</v>
      </c>
      <c r="G269" s="59">
        <f>'III Tool Overview'!$H$9/110</f>
        <v>0</v>
      </c>
      <c r="H269" s="72">
        <f t="shared" si="407"/>
        <v>942.46</v>
      </c>
      <c r="I269" s="92">
        <f>IF('III Tool Overview'!$H$6="Western Isles Health Board",0,IF('III Tool Overview'!$H$6="Eilean Siar Local Authority",0,new_ci(2,B269,C269,D269,$C$1,G269,1,F269,E269*F269,SIMDrateratios,RateRatios!$B$3)*10))</f>
        <v>14.575022533973172</v>
      </c>
      <c r="J269" s="92">
        <f>IF('III Tool Overview'!$H$6="Western Isles Health Board",0,IF('III Tool Overview'!$H$6="Eilean Siar Local Authority",0,new_ci(2,B269,C269,D269,$C$1,G269+H269,1,H269,H269,SIMDrateratios,RateRatios!$B$3)*10))</f>
        <v>14.574859001413659</v>
      </c>
      <c r="K269" s="92">
        <f>IF('III Tool Overview'!$H$6="Western Isles Health Board",0,IF('III Tool Overview'!$H$6="Eilean Siar Local Authority",0,new_ci(5,B269,C269,D269,$C$1,G269,1,F269,F269,SIMDrateratios,RateRatios!$B$3)*1000))</f>
        <v>6456.8863443315404</v>
      </c>
      <c r="L269" s="72">
        <f>IF('III Tool Overview'!$H$6="Western Isles Health Board",0,IF('III Tool Overview'!$H$6="Eilean Siar Local Authority",0,new_ci(5,B269,C269,D269,$C$1,H269,1,F269,F269,SIMDrateratios,RateRatios!$B$3)*1000))</f>
        <v>6456.8140905469263</v>
      </c>
      <c r="M269" s="92">
        <f>IF('III Tool Overview'!$H$6="Western Isles Health Board",0,IF('III Tool Overview'!$H$6="Eilean Siar Local Authority",0,new_ci(10,B269,C269,D269,$C$1,G269,1,F269,F269,SIMDrateratios,RateRatios!$B$3)*10))</f>
        <v>173.31862346401431</v>
      </c>
      <c r="N269" s="92">
        <f>IF('III Tool Overview'!$H$6="Western Isles Health Board",0,IF('III Tool Overview'!$H$6="Eilean Siar Local Authority",0,new_ci(10,B269,C269,D269,$C$1,G269+H269,1,F269,F269,SIMDrateratios,RateRatios!$B$3)*10))</f>
        <v>173.31669531925112</v>
      </c>
      <c r="O269" s="92">
        <f>IF('III Tool Overview'!$H$6="Western Isles Health Board",0,IF('III Tool Overview'!$H$6="Eilean Siar Local Authority",0,new_ci(20,B269,C269,D269,$C$1,G269,1,F269,F269,SIMDrateratios,RateRatios!$B$3)*10))</f>
        <v>531.33292546624023</v>
      </c>
      <c r="P269" s="92">
        <f>IF('III Tool Overview'!$H$6="Western Isles Health Board",0,IF('III Tool Overview'!$H$6="Eilean Siar Local Authority",0,new_ci(20,B269,C269,D269,$C$1,G269+H269,1,F269,F269,SIMDrateratios,RateRatios!$B$3)*10))</f>
        <v>531.32713069554029</v>
      </c>
      <c r="Q269" s="92">
        <f>IF('III Tool Overview'!$H$6="Western Isles Health Board",0,IF('III Tool Overview'!$H$6="Eilean Siar Local Authority",0,new_yll(2,B269,C269,D269,$C$1,G269,1,F269,F269,SIMDrateratios,RateRatios!$B$3)*10))</f>
        <v>743.32614923263179</v>
      </c>
      <c r="R269" s="92">
        <f>IF('III Tool Overview'!$H$6="Western Isles Health Board",0,IF('III Tool Overview'!$H$6="Eilean Siar Local Authority",0,new_yll(2,B269,C269,D269,$C$1,G269+H269,1,F269,F269,SIMDrateratios,RateRatios!$B$3)*10))</f>
        <v>743.31780907209668</v>
      </c>
      <c r="S269" s="92">
        <f t="shared" si="408"/>
        <v>8.3401605351127728E-3</v>
      </c>
      <c r="T269" s="92">
        <f>IF('III Tool Overview'!$H$6="Western Isles Health Board",0,IF('III Tool Overview'!$H$6="Eilean Siar Local Authority",0,new_yll(5,B269,C269,D269,$C$1,G269,1,F269,F269,SIMDrateratios,RateRatios!$B$3)*1000))</f>
        <v>319082.08330966759</v>
      </c>
      <c r="U269" s="92">
        <f>IF('III Tool Overview'!$H$6="Western Isles Health Board",0,IF('III Tool Overview'!$H$6="Eilean Siar Local Authority",0,new_yll(5,B269,C269,D269,$C$1,G269+H269,1,F269,F269,SIMDrateratios,RateRatios!$B$3)*1000))</f>
        <v>319078.51256524358</v>
      </c>
      <c r="V269" s="92">
        <f t="shared" si="409"/>
        <v>3.570744424010627</v>
      </c>
      <c r="W269" s="92">
        <f>IF('III Tool Overview'!$H$6="Western Isles Health Board",0,IF('III Tool Overview'!$H$6="Eilean Siar Local Authority",0,new_yll(10,B269,C269,D269,$C$1,G269,1,F269,F269,SIMDrateratios,RateRatios!$B$3)*10))</f>
        <v>8070.3191359544826</v>
      </c>
      <c r="X269" s="92">
        <f>IF('III Tool Overview'!$H$6="Western Isles Health Board",0,IF('III Tool Overview'!$H$6="Eilean Siar Local Authority",0,new_yll(10,B269,C269,D269,$C$1,G269+H269,1,F269,F269,SIMDrateratios,RateRatios!$B$3)*10))</f>
        <v>8070.2293283903164</v>
      </c>
      <c r="Y269" s="92">
        <f t="shared" si="410"/>
        <v>8.9807564166221709E-2</v>
      </c>
      <c r="Z269" s="92">
        <f>IF('III Tool Overview'!$H$6="Western Isles Health Board",0,IF('III Tool Overview'!$H$6="Eilean Siar Local Authority",0,new_yll(20,B269,C269,D269,$C$1,G269,1,F269,F269,SIMDrateratios,RateRatios!$B$3)*10))</f>
        <v>21308.212167666679</v>
      </c>
      <c r="AA269" s="92">
        <f>IF('III Tool Overview'!$H$6="Western Isles Health Board",0,IF('III Tool Overview'!$H$6="Eilean Siar Local Authority",0,new_yll(20,B269,C269,D269,$C$1,G269+H269,1,F269,F269,SIMDrateratios,RateRatios!$B$3)*10))</f>
        <v>21307.979259260614</v>
      </c>
      <c r="AB269" s="92">
        <f t="shared" si="411"/>
        <v>0.23290840606568963</v>
      </c>
      <c r="AC269" s="92">
        <f>IF('III Tool Overview'!$H$6="Western Isles Health Board",0,IF('III Tool Overview'!$H$6="Eilean Siar Local Authority",0,hosp_count(2,B269,C269,D269,$C$1,G269,1,F269,F269,SIMDRateRatios_hosp,SIMDrateratios,RateRatios!$B$3)*10))</f>
        <v>1547.5245264844252</v>
      </c>
      <c r="AD269" s="92">
        <f>IF('III Tool Overview'!$H$6="Western Isles Health Board",0,IF('III Tool Overview'!$H$6="Eilean Siar Local Authority",0,hosp_count(2,B269,C269,D269,$C$1,G269+H269,1,F269,F269,SIMDRateRatios_hosp,SIMDrateratios,RateRatios!$B$3)*10))</f>
        <v>1547.5110174248764</v>
      </c>
      <c r="AE269" s="92">
        <f t="shared" si="412"/>
        <v>1.3509059548823643E-2</v>
      </c>
      <c r="AF269" s="92">
        <f>IF('III Tool Overview'!$H$6="Western Isles Health Board",0,IF('III Tool Overview'!$H$6="Eilean Siar Local Authority",0,hosp_count(5,B269,C269,D269,$C$1,G269,1,F269,F269,SIMDRateRatios_hosp,SIMDrateratios,RateRatios!$B$3)*1000))</f>
        <v>642584.01912682899</v>
      </c>
      <c r="AG269" s="92">
        <f>IF('III Tool Overview'!$H$6="Western Isles Health Board",0,IF('III Tool Overview'!$H$6="Eilean Siar Local Authority",0,hosp_count(5,B269,C269,D269,$C$1,G269+H269,1,F269,F269,SIMDRateRatios_hosp,SIMDrateratios,RateRatios!$B$3)*1000))</f>
        <v>642578.42763072974</v>
      </c>
      <c r="AH269" s="92">
        <f t="shared" si="413"/>
        <v>5.5914960992522538</v>
      </c>
      <c r="AI269" s="92">
        <f>IF('III Tool Overview'!$H$6="Western Isles Health Board",0,IF('III Tool Overview'!$H$6="Eilean Siar Local Authority",0,hosp_count(10,B269,C269,D269,$C$1,G269,1,F269,F269,SIMDRateRatios_hosp,SIMDrateratios,RateRatios!$B$3)*10))</f>
        <v>15389.317378993179</v>
      </c>
      <c r="AJ269" s="92">
        <f>IF('III Tool Overview'!$H$6="Western Isles Health Board",0,IF('III Tool Overview'!$H$6="Eilean Siar Local Authority",0,hosp_count(10,B269,C269,D269,$C$1,G269+H269,1,F269,F269,SIMDRateRatios_hosp,SIMDrateratios,RateRatios!$B$3)*10))</f>
        <v>15389.184359096733</v>
      </c>
      <c r="AK269" s="92">
        <f t="shared" si="414"/>
        <v>0.13301989644605783</v>
      </c>
      <c r="AL269" s="92">
        <f>IF('III Tool Overview'!$H$6="Western Isles Health Board",0,IF('III Tool Overview'!$H$6="Eilean Siar Local Authority",0,hosp_count(20,B269,C269,D269,$C$1,G269,1,F269,F269,SIMDRateRatios_hosp,SIMDrateratios,RateRatios!$B$3)*10))</f>
        <v>36761.037839536941</v>
      </c>
      <c r="AM269" s="92">
        <f>IF('III Tool Overview'!$H$6="Western Isles Health Board",0,IF('III Tool Overview'!$H$6="Eilean Siar Local Authority",0,hosp_count(20,B269,C269,D269,$C$1,G269+H269,1,F269,F269,SIMDRateRatios_hosp,SIMDrateratios,RateRatios!$B$3)*10))</f>
        <v>36760.726614032166</v>
      </c>
      <c r="AN269" s="92">
        <f t="shared" si="415"/>
        <v>0.31122550477448385</v>
      </c>
    </row>
    <row r="270" spans="1:63" x14ac:dyDescent="0.2">
      <c r="A270" s="83" t="s">
        <v>121</v>
      </c>
      <c r="B270" s="71">
        <v>52.5</v>
      </c>
      <c r="C270" s="76" t="s">
        <v>3</v>
      </c>
      <c r="D270" s="76">
        <v>5</v>
      </c>
      <c r="E270" s="84">
        <v>1</v>
      </c>
      <c r="F270" s="80">
        <f>HLOOKUP('III Tool Overview'!$H$6,LookUpData_Pop!$B$1:$AV$269,LookUpData_Pop!BB262,FALSE)/50</f>
        <v>848.88</v>
      </c>
      <c r="G270" s="59">
        <f>'III Tool Overview'!$H$9/110</f>
        <v>0</v>
      </c>
      <c r="H270" s="72">
        <f t="shared" si="407"/>
        <v>848.88</v>
      </c>
      <c r="I270" s="92">
        <f>IF('III Tool Overview'!$H$6="Western Isles Health Board",0,IF('III Tool Overview'!$H$6="Eilean Siar Local Authority",0,new_ci(2,B270,C270,D270,$C$1,G270,1,F270,E270*F270,SIMDrateratios,RateRatios!$B$3)*10))</f>
        <v>18.213148111772831</v>
      </c>
      <c r="J270" s="92">
        <f>IF('III Tool Overview'!$H$6="Western Isles Health Board",0,IF('III Tool Overview'!$H$6="Eilean Siar Local Authority",0,new_ci(2,B270,C270,D270,$C$1,G270+H270,1,H270,H270,SIMDrateratios,RateRatios!$B$3)*10))</f>
        <v>18.212943691923094</v>
      </c>
      <c r="K270" s="92">
        <f>IF('III Tool Overview'!$H$6="Western Isles Health Board",0,IF('III Tool Overview'!$H$6="Eilean Siar Local Authority",0,new_ci(5,B270,C270,D270,$C$1,G270,1,F270,F270,SIMDrateratios,RateRatios!$B$3)*1000))</f>
        <v>8060.298199778922</v>
      </c>
      <c r="L270" s="72">
        <f>IF('III Tool Overview'!$H$6="Western Isles Health Board",0,IF('III Tool Overview'!$H$6="Eilean Siar Local Authority",0,new_ci(5,B270,C270,D270,$C$1,H270,1,F270,F270,SIMDrateratios,RateRatios!$B$3)*1000))</f>
        <v>8060.2080670956211</v>
      </c>
      <c r="M270" s="92">
        <f>IF('III Tool Overview'!$H$6="Western Isles Health Board",0,IF('III Tool Overview'!$H$6="Eilean Siar Local Authority",0,new_ci(10,B270,C270,D270,$C$1,G270,1,F270,F270,SIMDrateratios,RateRatios!$B$3)*10))</f>
        <v>215.87089518095408</v>
      </c>
      <c r="N270" s="92">
        <f>IF('III Tool Overview'!$H$6="Western Isles Health Board",0,IF('III Tool Overview'!$H$6="Eilean Siar Local Authority",0,new_ci(10,B270,C270,D270,$C$1,G270+H270,1,F270,F270,SIMDrateratios,RateRatios!$B$3)*10))</f>
        <v>215.86850080040887</v>
      </c>
      <c r="O270" s="92">
        <f>IF('III Tool Overview'!$H$6="Western Isles Health Board",0,IF('III Tool Overview'!$H$6="Eilean Siar Local Authority",0,new_ci(20,B270,C270,D270,$C$1,G270,1,F270,F270,SIMDrateratios,RateRatios!$B$3)*10))</f>
        <v>656.81459731127188</v>
      </c>
      <c r="P270" s="92">
        <f>IF('III Tool Overview'!$H$6="Western Isles Health Board",0,IF('III Tool Overview'!$H$6="Eilean Siar Local Authority",0,new_ci(20,B270,C270,D270,$C$1,G270+H270,1,F270,F270,SIMDrateratios,RateRatios!$B$3)*10))</f>
        <v>656.80751062914419</v>
      </c>
      <c r="Q270" s="92">
        <f>IF('III Tool Overview'!$H$6="Western Isles Health Board",0,IF('III Tool Overview'!$H$6="Eilean Siar Local Authority",0,new_yll(2,B270,C270,D270,$C$1,G270,1,F270,F270,SIMDrateratios,RateRatios!$B$3)*10))</f>
        <v>856.01796125332294</v>
      </c>
      <c r="R270" s="92">
        <f>IF('III Tool Overview'!$H$6="Western Isles Health Board",0,IF('III Tool Overview'!$H$6="Eilean Siar Local Authority",0,new_yll(2,B270,C270,D270,$C$1,G270+H270,1,F270,F270,SIMDrateratios,RateRatios!$B$3)*10))</f>
        <v>856.00835352038541</v>
      </c>
      <c r="S270" s="92">
        <f t="shared" si="408"/>
        <v>9.6077329375248155E-3</v>
      </c>
      <c r="T270" s="92">
        <f>IF('III Tool Overview'!$H$6="Western Isles Health Board",0,IF('III Tool Overview'!$H$6="Eilean Siar Local Authority",0,new_yll(5,B270,C270,D270,$C$1,G270,1,F270,F270,SIMDrateratios,RateRatios!$B$3)*1000))</f>
        <v>366083.91887835198</v>
      </c>
      <c r="U270" s="92">
        <f>IF('III Tool Overview'!$H$6="Western Isles Health Board",0,IF('III Tool Overview'!$H$6="Eilean Siar Local Authority",0,new_yll(5,B270,C270,D270,$C$1,G270+H270,1,F270,F270,SIMDrateratios,RateRatios!$B$3)*1000))</f>
        <v>366079.82494842802</v>
      </c>
      <c r="V270" s="92">
        <f t="shared" si="409"/>
        <v>4.0939299239544198</v>
      </c>
      <c r="W270" s="92">
        <f>IF('III Tool Overview'!$H$6="Western Isles Health Board",0,IF('III Tool Overview'!$H$6="Eilean Siar Local Authority",0,new_yll(10,B270,C270,D270,$C$1,G270,1,F270,F270,SIMDrateratios,RateRatios!$B$3)*10))</f>
        <v>9189.3543324205657</v>
      </c>
      <c r="X270" s="92">
        <f>IF('III Tool Overview'!$H$6="Western Isles Health Board",0,IF('III Tool Overview'!$H$6="Eilean Siar Local Authority",0,new_yll(10,B270,C270,D270,$C$1,G270+H270,1,F270,F270,SIMDrateratios,RateRatios!$B$3)*10))</f>
        <v>9189.2523609221626</v>
      </c>
      <c r="Y270" s="92">
        <f t="shared" si="410"/>
        <v>0.10197149840314523</v>
      </c>
      <c r="Z270" s="92">
        <f>IF('III Tool Overview'!$H$6="Western Isles Health Board",0,IF('III Tool Overview'!$H$6="Eilean Siar Local Authority",0,new_yll(20,B270,C270,D270,$C$1,G270,1,F270,F270,SIMDrateratios,RateRatios!$B$3)*10))</f>
        <v>23735.34582336817</v>
      </c>
      <c r="AA270" s="92">
        <f>IF('III Tool Overview'!$H$6="Western Isles Health Board",0,IF('III Tool Overview'!$H$6="Eilean Siar Local Authority",0,new_yll(20,B270,C270,D270,$C$1,G270+H270,1,F270,F270,SIMDrateratios,RateRatios!$B$3)*10))</f>
        <v>23735.088840110417</v>
      </c>
      <c r="AB270" s="92">
        <f t="shared" si="411"/>
        <v>0.25698325775374542</v>
      </c>
      <c r="AC270" s="92">
        <f>IF('III Tool Overview'!$H$6="Western Isles Health Board",0,IF('III Tool Overview'!$H$6="Eilean Siar Local Authority",0,hosp_count(2,B270,C270,D270,$C$1,G270,1,F270,F270,SIMDRateRatios_hosp,SIMDrateratios,RateRatios!$B$3)*10))</f>
        <v>1538.2790014574589</v>
      </c>
      <c r="AD270" s="92">
        <f>IF('III Tool Overview'!$H$6="Western Isles Health Board",0,IF('III Tool Overview'!$H$6="Eilean Siar Local Authority",0,hosp_count(2,B270,C270,D270,$C$1,G270+H270,1,F270,F270,SIMDRateRatios_hosp,SIMDrateratios,RateRatios!$B$3)*10))</f>
        <v>1538.2655646498233</v>
      </c>
      <c r="AE270" s="92">
        <f t="shared" si="412"/>
        <v>1.3436807635571313E-2</v>
      </c>
      <c r="AF270" s="92">
        <f>IF('III Tool Overview'!$H$6="Western Isles Health Board",0,IF('III Tool Overview'!$H$6="Eilean Siar Local Authority",0,hosp_count(5,B270,C270,D270,$C$1,G270,1,F270,F270,SIMDRateRatios_hosp,SIMDrateratios,RateRatios!$B$3)*1000))</f>
        <v>638130.3217297527</v>
      </c>
      <c r="AG270" s="92">
        <f>IF('III Tool Overview'!$H$6="Western Isles Health Board",0,IF('III Tool Overview'!$H$6="Eilean Siar Local Authority",0,hosp_count(5,B270,C270,D270,$C$1,G270+H270,1,F270,F270,SIMDRateRatios_hosp,SIMDrateratios,RateRatios!$B$3)*1000))</f>
        <v>638124.77238221734</v>
      </c>
      <c r="AH270" s="92">
        <f t="shared" si="413"/>
        <v>5.5493475353578106</v>
      </c>
      <c r="AI270" s="92">
        <f>IF('III Tool Overview'!$H$6="Western Isles Health Board",0,IF('III Tool Overview'!$H$6="Eilean Siar Local Authority",0,hosp_count(10,B270,C270,D270,$C$1,G270,1,F270,F270,SIMDRateRatios_hosp,SIMDrateratios,RateRatios!$B$3)*10))</f>
        <v>15252.138052748647</v>
      </c>
      <c r="AJ270" s="92">
        <f>IF('III Tool Overview'!$H$6="Western Isles Health Board",0,IF('III Tool Overview'!$H$6="Eilean Siar Local Authority",0,hosp_count(10,B270,C270,D270,$C$1,G270+H270,1,F270,F270,SIMDRateRatios_hosp,SIMDrateratios,RateRatios!$B$3)*10))</f>
        <v>15252.006640983398</v>
      </c>
      <c r="AK270" s="92">
        <f t="shared" si="414"/>
        <v>0.13141176524914044</v>
      </c>
      <c r="AL270" s="92">
        <f>IF('III Tool Overview'!$H$6="Western Isles Health Board",0,IF('III Tool Overview'!$H$6="Eilean Siar Local Authority",0,hosp_count(20,B270,C270,D270,$C$1,G270,1,F270,F270,SIMDRateRatios_hosp,SIMDrateratios,RateRatios!$B$3)*10))</f>
        <v>36211.368217078045</v>
      </c>
      <c r="AM270" s="92">
        <f>IF('III Tool Overview'!$H$6="Western Isles Health Board",0,IF('III Tool Overview'!$H$6="Eilean Siar Local Authority",0,hosp_count(20,B270,C270,D270,$C$1,G270+H270,1,F270,F270,SIMDRateRatios_hosp,SIMDrateratios,RateRatios!$B$3)*10))</f>
        <v>36211.065094555859</v>
      </c>
      <c r="AN270" s="92">
        <f t="shared" si="415"/>
        <v>0.30312252218573121</v>
      </c>
    </row>
    <row r="271" spans="1:63" x14ac:dyDescent="0.2">
      <c r="A271" s="83" t="s">
        <v>122</v>
      </c>
      <c r="B271" s="71">
        <v>57.5</v>
      </c>
      <c r="C271" s="76" t="s">
        <v>3</v>
      </c>
      <c r="D271" s="76">
        <v>5</v>
      </c>
      <c r="E271" s="84">
        <v>1</v>
      </c>
      <c r="F271" s="80">
        <f>HLOOKUP('III Tool Overview'!$H$6,LookUpData_Pop!$B$1:$AV$269,LookUpData_Pop!BB263,FALSE)/50</f>
        <v>734.1</v>
      </c>
      <c r="G271" s="59">
        <f>'III Tool Overview'!$H$9/110</f>
        <v>0</v>
      </c>
      <c r="H271" s="72">
        <f t="shared" si="407"/>
        <v>734.1</v>
      </c>
      <c r="I271" s="92">
        <f>IF('III Tool Overview'!$H$6="Western Isles Health Board",0,IF('III Tool Overview'!$H$6="Eilean Siar Local Authority",0,new_ci(2,B271,C271,D271,$C$1,G271,1,F271,E271*F271,SIMDrateratios,RateRatios!$B$3)*10))</f>
        <v>25.73250222570557</v>
      </c>
      <c r="J271" s="92">
        <f>IF('III Tool Overview'!$H$6="Western Isles Health Board",0,IF('III Tool Overview'!$H$6="Eilean Siar Local Authority",0,new_ci(2,B271,C271,D271,$C$1,G271+H271,1,H271,H271,SIMDrateratios,RateRatios!$B$3)*10))</f>
        <v>25.732213687537101</v>
      </c>
      <c r="K271" s="92">
        <f>IF('III Tool Overview'!$H$6="Western Isles Health Board",0,IF('III Tool Overview'!$H$6="Eilean Siar Local Authority",0,new_ci(5,B271,C271,D271,$C$1,G271,1,F271,F271,SIMDrateratios,RateRatios!$B$3)*1000))</f>
        <v>11361.392311616351</v>
      </c>
      <c r="L271" s="72">
        <f>IF('III Tool Overview'!$H$6="Western Isles Health Board",0,IF('III Tool Overview'!$H$6="Eilean Siar Local Authority",0,new_ci(5,B271,C271,D271,$C$1,H271,1,F271,F271,SIMDrateratios,RateRatios!$B$3)*1000))</f>
        <v>11361.265685239434</v>
      </c>
      <c r="M271" s="92">
        <f>IF('III Tool Overview'!$H$6="Western Isles Health Board",0,IF('III Tool Overview'!$H$6="Eilean Siar Local Authority",0,new_ci(10,B271,C271,D271,$C$1,G271,1,F271,F271,SIMDrateratios,RateRatios!$B$3)*10))</f>
        <v>302.73036221003395</v>
      </c>
      <c r="N271" s="92">
        <f>IF('III Tool Overview'!$H$6="Western Isles Health Board",0,IF('III Tool Overview'!$H$6="Eilean Siar Local Authority",0,new_ci(10,B271,C271,D271,$C$1,G271+H271,1,F271,F271,SIMDrateratios,RateRatios!$B$3)*10))</f>
        <v>302.72703283051789</v>
      </c>
      <c r="O271" s="92">
        <f>IF('III Tool Overview'!$H$6="Western Isles Health Board",0,IF('III Tool Overview'!$H$6="Eilean Siar Local Authority",0,new_ci(20,B271,C271,D271,$C$1,G271,1,F271,F271,SIMDrateratios,RateRatios!$B$3)*10))</f>
        <v>905.58636379262919</v>
      </c>
      <c r="P271" s="92">
        <f>IF('III Tool Overview'!$H$6="Western Isles Health Board",0,IF('III Tool Overview'!$H$6="Eilean Siar Local Authority",0,new_ci(20,B271,C271,D271,$C$1,G271+H271,1,F271,F271,SIMDrateratios,RateRatios!$B$3)*10))</f>
        <v>905.57684654948525</v>
      </c>
      <c r="Q271" s="92">
        <f>IF('III Tool Overview'!$H$6="Western Isles Health Board",0,IF('III Tool Overview'!$H$6="Eilean Siar Local Authority",0,new_yll(2,B271,C271,D271,$C$1,G271,1,F271,F271,SIMDrateratios,RateRatios!$B$3)*10))</f>
        <v>1055.0325912539283</v>
      </c>
      <c r="R271" s="92">
        <f>IF('III Tool Overview'!$H$6="Western Isles Health Board",0,IF('III Tool Overview'!$H$6="Eilean Siar Local Authority",0,new_yll(2,B271,C271,D271,$C$1,G271+H271,1,F271,F271,SIMDrateratios,RateRatios!$B$3)*10))</f>
        <v>1055.0207611890212</v>
      </c>
      <c r="S271" s="92">
        <f t="shared" si="408"/>
        <v>1.1830064907144333E-2</v>
      </c>
      <c r="T271" s="92">
        <f>IF('III Tool Overview'!$H$6="Western Isles Health Board",0,IF('III Tool Overview'!$H$6="Eilean Siar Local Authority",0,new_yll(5,B271,C271,D271,$C$1,G271,1,F271,F271,SIMDrateratios,RateRatios!$B$3)*1000))</f>
        <v>447866.63185523689</v>
      </c>
      <c r="U271" s="92">
        <f>IF('III Tool Overview'!$H$6="Western Isles Health Board",0,IF('III Tool Overview'!$H$6="Eilean Siar Local Authority",0,new_yll(5,B271,C271,D271,$C$1,G271+H271,1,F271,F271,SIMDrateratios,RateRatios!$B$3)*1000))</f>
        <v>447861.63961707038</v>
      </c>
      <c r="V271" s="92">
        <f t="shared" si="409"/>
        <v>4.9922381665091962</v>
      </c>
      <c r="W271" s="92">
        <f>IF('III Tool Overview'!$H$6="Western Isles Health Board",0,IF('III Tool Overview'!$H$6="Eilean Siar Local Authority",0,new_yll(10,B271,C271,D271,$C$1,G271,1,F271,F271,SIMDrateratios,RateRatios!$B$3)*10))</f>
        <v>11074.093791279984</v>
      </c>
      <c r="X271" s="92">
        <f>IF('III Tool Overview'!$H$6="Western Isles Health Board",0,IF('III Tool Overview'!$H$6="Eilean Siar Local Authority",0,new_yll(10,B271,C271,D271,$C$1,G271+H271,1,F271,F271,SIMDrateratios,RateRatios!$B$3)*10))</f>
        <v>11073.971895388502</v>
      </c>
      <c r="Y271" s="92">
        <f t="shared" si="410"/>
        <v>0.12189589148147206</v>
      </c>
      <c r="Z271" s="92">
        <f>IF('III Tool Overview'!$H$6="Western Isles Health Board",0,IF('III Tool Overview'!$H$6="Eilean Siar Local Authority",0,new_yll(20,B271,C271,D271,$C$1,G271,1,F271,F271,SIMDrateratios,RateRatios!$B$3)*10))</f>
        <v>27361.212398565931</v>
      </c>
      <c r="AA271" s="92">
        <f>IF('III Tool Overview'!$H$6="Western Isles Health Board",0,IF('III Tool Overview'!$H$6="Eilean Siar Local Authority",0,new_yll(20,B271,C271,D271,$C$1,G271+H271,1,F271,F271,SIMDrateratios,RateRatios!$B$3)*10))</f>
        <v>27360.922834377408</v>
      </c>
      <c r="AB271" s="92">
        <f t="shared" si="411"/>
        <v>0.28956418852249044</v>
      </c>
      <c r="AC271" s="92">
        <f>IF('III Tool Overview'!$H$6="Western Isles Health Board",0,IF('III Tool Overview'!$H$6="Eilean Siar Local Authority",0,hosp_count(2,B271,C271,D271,$C$1,G271,1,F271,F271,SIMDRateRatios_hosp,SIMDrateratios,RateRatios!$B$3)*10))</f>
        <v>1542.287463902363</v>
      </c>
      <c r="AD271" s="92">
        <f>IF('III Tool Overview'!$H$6="Western Isles Health Board",0,IF('III Tool Overview'!$H$6="Eilean Siar Local Authority",0,hosp_count(2,B271,C271,D271,$C$1,G271+H271,1,F271,F271,SIMDRateRatios_hosp,SIMDrateratios,RateRatios!$B$3)*10))</f>
        <v>1542.2739958199954</v>
      </c>
      <c r="AE271" s="92">
        <f t="shared" si="412"/>
        <v>1.3468082367580791E-2</v>
      </c>
      <c r="AF271" s="92">
        <f>IF('III Tool Overview'!$H$6="Western Isles Health Board",0,IF('III Tool Overview'!$H$6="Eilean Siar Local Authority",0,hosp_count(5,B271,C271,D271,$C$1,G271,1,F271,F271,SIMDRateRatios_hosp,SIMDrateratios,RateRatios!$B$3)*1000))</f>
        <v>638396.45937816985</v>
      </c>
      <c r="AG271" s="92">
        <f>IF('III Tool Overview'!$H$6="Western Isles Health Board",0,IF('III Tool Overview'!$H$6="Eilean Siar Local Authority",0,hosp_count(5,B271,C271,D271,$C$1,G271+H271,1,F271,F271,SIMDRateRatios_hosp,SIMDrateratios,RateRatios!$B$3)*1000))</f>
        <v>638390.92488880001</v>
      </c>
      <c r="AH271" s="92">
        <f t="shared" si="413"/>
        <v>5.5344893698347732</v>
      </c>
      <c r="AI271" s="92">
        <f>IF('III Tool Overview'!$H$6="Western Isles Health Board",0,IF('III Tool Overview'!$H$6="Eilean Siar Local Authority",0,hosp_count(10,B271,C271,D271,$C$1,G271,1,F271,F271,SIMDRateRatios_hosp,SIMDrateratios,RateRatios!$B$3)*10))</f>
        <v>15189.555401199046</v>
      </c>
      <c r="AJ271" s="92">
        <f>IF('III Tool Overview'!$H$6="Western Isles Health Board",0,IF('III Tool Overview'!$H$6="Eilean Siar Local Authority",0,hosp_count(10,B271,C271,D271,$C$1,G271+H271,1,F271,F271,SIMDRateRatios_hosp,SIMDrateratios,RateRatios!$B$3)*10))</f>
        <v>15189.425703240875</v>
      </c>
      <c r="AK271" s="92">
        <f t="shared" si="414"/>
        <v>0.12969795817116392</v>
      </c>
      <c r="AL271" s="92">
        <f>IF('III Tool Overview'!$H$6="Western Isles Health Board",0,IF('III Tool Overview'!$H$6="Eilean Siar Local Authority",0,hosp_count(20,B271,C271,D271,$C$1,G271,1,F271,F271,SIMDRateRatios_hosp,SIMDrateratios,RateRatios!$B$3)*10))</f>
        <v>35570.133308939505</v>
      </c>
      <c r="AM271" s="92">
        <f>IF('III Tool Overview'!$H$6="Western Isles Health Board",0,IF('III Tool Overview'!$H$6="Eilean Siar Local Authority",0,hosp_count(20,B271,C271,D271,$C$1,G271+H271,1,F271,F271,SIMDRateRatios_hosp,SIMDrateratios,RateRatios!$B$3)*10))</f>
        <v>35569.843648093381</v>
      </c>
      <c r="AN271" s="92">
        <f t="shared" si="415"/>
        <v>0.28966084612329723</v>
      </c>
    </row>
    <row r="272" spans="1:63" x14ac:dyDescent="0.2">
      <c r="A272" s="83" t="s">
        <v>123</v>
      </c>
      <c r="B272" s="71">
        <v>62.5</v>
      </c>
      <c r="C272" s="76" t="s">
        <v>3</v>
      </c>
      <c r="D272" s="76">
        <v>5</v>
      </c>
      <c r="E272" s="84">
        <v>1</v>
      </c>
      <c r="F272" s="80">
        <f>HLOOKUP('III Tool Overview'!$H$6,LookUpData_Pop!$B$1:$AV$269,LookUpData_Pop!BB264,FALSE)/50</f>
        <v>672.58</v>
      </c>
      <c r="G272" s="59">
        <f>'III Tool Overview'!$H$9/110</f>
        <v>0</v>
      </c>
      <c r="H272" s="72">
        <f t="shared" si="407"/>
        <v>672.58</v>
      </c>
      <c r="I272" s="92">
        <f>IF('III Tool Overview'!$H$6="Western Isles Health Board",0,IF('III Tool Overview'!$H$6="Eilean Siar Local Authority",0,new_ci(2,B272,C272,D272,$C$1,G272,1,F272,E272*F272,SIMDrateratios,RateRatios!$B$3)*10))</f>
        <v>32.696250794139516</v>
      </c>
      <c r="J272" s="92">
        <f>IF('III Tool Overview'!$H$6="Western Isles Health Board",0,IF('III Tool Overview'!$H$6="Eilean Siar Local Authority",0,new_ci(2,B272,C272,D272,$C$1,G272+H272,1,H272,H272,SIMDrateratios,RateRatios!$B$3)*10))</f>
        <v>32.695884142530126</v>
      </c>
      <c r="K272" s="92">
        <f>IF('III Tool Overview'!$H$6="Western Isles Health Board",0,IF('III Tool Overview'!$H$6="Eilean Siar Local Authority",0,new_ci(5,B272,C272,D272,$C$1,G272,1,F272,F272,SIMDrateratios,RateRatios!$B$3)*1000))</f>
        <v>14402.358779449143</v>
      </c>
      <c r="L272" s="72">
        <f>IF('III Tool Overview'!$H$6="Western Isles Health Board",0,IF('III Tool Overview'!$H$6="Eilean Siar Local Authority",0,new_ci(5,B272,C272,D272,$C$1,H272,1,F272,F272,SIMDrateratios,RateRatios!$B$3)*1000))</f>
        <v>14402.198624988099</v>
      </c>
      <c r="M272" s="92">
        <f>IF('III Tool Overview'!$H$6="Western Isles Health Board",0,IF('III Tool Overview'!$H$6="Eilean Siar Local Authority",0,new_ci(10,B272,C272,D272,$C$1,G272,1,F272,F272,SIMDrateratios,RateRatios!$B$3)*10))</f>
        <v>381.81319912149633</v>
      </c>
      <c r="N272" s="92">
        <f>IF('III Tool Overview'!$H$6="Western Isles Health Board",0,IF('III Tool Overview'!$H$6="Eilean Siar Local Authority",0,new_ci(10,B272,C272,D272,$C$1,G272+H272,1,F272,F272,SIMDrateratios,RateRatios!$B$3)*10))</f>
        <v>381.80903126566773</v>
      </c>
      <c r="O272" s="92">
        <f>IF('III Tool Overview'!$H$6="Western Isles Health Board",0,IF('III Tool Overview'!$H$6="Eilean Siar Local Authority",0,new_ci(20,B272,C272,D272,$C$1,G272,1,F272,F272,SIMDrateratios,RateRatios!$B$3)*10))</f>
        <v>1123.1688159481937</v>
      </c>
      <c r="P272" s="92">
        <f>IF('III Tool Overview'!$H$6="Western Isles Health Board",0,IF('III Tool Overview'!$H$6="Eilean Siar Local Authority",0,new_ci(20,B272,C272,D272,$C$1,G272+H272,1,F272,F272,SIMDrateratios,RateRatios!$B$3)*10))</f>
        <v>1123.1573084787124</v>
      </c>
      <c r="Q272" s="92">
        <f>IF('III Tool Overview'!$H$6="Western Isles Health Board",0,IF('III Tool Overview'!$H$6="Eilean Siar Local Authority",0,new_yll(2,B272,C272,D272,$C$1,G272,1,F272,F272,SIMDrateratios,RateRatios!$B$3)*10))</f>
        <v>1209.761279383162</v>
      </c>
      <c r="R272" s="92">
        <f>IF('III Tool Overview'!$H$6="Western Isles Health Board",0,IF('III Tool Overview'!$H$6="Eilean Siar Local Authority",0,new_yll(2,B272,C272,D272,$C$1,G272+H272,1,F272,F272,SIMDrateratios,RateRatios!$B$3)*10))</f>
        <v>1209.7477132736146</v>
      </c>
      <c r="S272" s="92">
        <f t="shared" si="408"/>
        <v>1.3566109547355154E-2</v>
      </c>
      <c r="T272" s="92">
        <f>IF('III Tool Overview'!$H$6="Western Isles Health Board",0,IF('III Tool Overview'!$H$6="Eilean Siar Local Authority",0,new_yll(5,B272,C272,D272,$C$1,G272,1,F272,F272,SIMDrateratios,RateRatios!$B$3)*1000))</f>
        <v>510159.38857241976</v>
      </c>
      <c r="U272" s="92">
        <f>IF('III Tool Overview'!$H$6="Western Isles Health Board",0,IF('III Tool Overview'!$H$6="Eilean Siar Local Authority",0,new_yll(5,B272,C272,D272,$C$1,G272+H272,1,F272,F272,SIMDrateratios,RateRatios!$B$3)*1000))</f>
        <v>510153.7144996791</v>
      </c>
      <c r="V272" s="92">
        <f t="shared" si="409"/>
        <v>5.6740727406577207</v>
      </c>
      <c r="W272" s="92">
        <f>IF('III Tool Overview'!$H$6="Western Isles Health Board",0,IF('III Tool Overview'!$H$6="Eilean Siar Local Authority",0,new_yll(10,B272,C272,D272,$C$1,G272,1,F272,F272,SIMDrateratios,RateRatios!$B$3)*10))</f>
        <v>12444.31175730882</v>
      </c>
      <c r="X272" s="92">
        <f>IF('III Tool Overview'!$H$6="Western Isles Health Board",0,IF('III Tool Overview'!$H$6="Eilean Siar Local Authority",0,new_yll(10,B272,C272,D272,$C$1,G272+H272,1,F272,F272,SIMDrateratios,RateRatios!$B$3)*10))</f>
        <v>12444.175732133217</v>
      </c>
      <c r="Y272" s="92">
        <f t="shared" si="410"/>
        <v>0.13602517560320848</v>
      </c>
      <c r="Z272" s="92">
        <f>IF('III Tool Overview'!$H$6="Western Isles Health Board",0,IF('III Tool Overview'!$H$6="Eilean Siar Local Authority",0,new_yll(20,B272,C272,D272,$C$1,G272,1,F272,F272,SIMDrateratios,RateRatios!$B$3)*10))</f>
        <v>29528.742960320305</v>
      </c>
      <c r="AA272" s="92">
        <f>IF('III Tool Overview'!$H$6="Western Isles Health Board",0,IF('III Tool Overview'!$H$6="Eilean Siar Local Authority",0,new_yll(20,B272,C272,D272,$C$1,G272+H272,1,F272,F272,SIMDrateratios,RateRatios!$B$3)*10))</f>
        <v>29528.436951985805</v>
      </c>
      <c r="AB272" s="92">
        <f t="shared" si="411"/>
        <v>0.30600833450080245</v>
      </c>
      <c r="AC272" s="92">
        <f>IF('III Tool Overview'!$H$6="Western Isles Health Board",0,IF('III Tool Overview'!$H$6="Eilean Siar Local Authority",0,hosp_count(2,B272,C272,D272,$C$1,G272,1,F272,F272,SIMDRateRatios_hosp,SIMDrateratios,RateRatios!$B$3)*10))</f>
        <v>1559.4384911691222</v>
      </c>
      <c r="AD272" s="92">
        <f>IF('III Tool Overview'!$H$6="Western Isles Health Board",0,IF('III Tool Overview'!$H$6="Eilean Siar Local Authority",0,hosp_count(2,B272,C272,D272,$C$1,G272+H272,1,F272,F272,SIMDRateRatios_hosp,SIMDrateratios,RateRatios!$B$3)*10))</f>
        <v>1559.4248629545027</v>
      </c>
      <c r="AE272" s="92">
        <f t="shared" si="412"/>
        <v>1.3628214619529899E-2</v>
      </c>
      <c r="AF272" s="92">
        <f>IF('III Tool Overview'!$H$6="Western Isles Health Board",0,IF('III Tool Overview'!$H$6="Eilean Siar Local Authority",0,hosp_count(5,B272,C272,D272,$C$1,G272,1,F272,F272,SIMDRateRatios_hosp,SIMDrateratios,RateRatios!$B$3)*1000))</f>
        <v>644090.29234597052</v>
      </c>
      <c r="AG272" s="92">
        <f>IF('III Tool Overview'!$H$6="Western Isles Health Board",0,IF('III Tool Overview'!$H$6="Eilean Siar Local Authority",0,hosp_count(5,B272,C272,D272,$C$1,G272+H272,1,F272,F272,SIMDRateRatios_hosp,SIMDrateratios,RateRatios!$B$3)*1000))</f>
        <v>644084.71996894758</v>
      </c>
      <c r="AH272" s="92">
        <f t="shared" si="413"/>
        <v>5.5723770229378715</v>
      </c>
      <c r="AI272" s="92">
        <f>IF('III Tool Overview'!$H$6="Western Isles Health Board",0,IF('III Tool Overview'!$H$6="Eilean Siar Local Authority",0,hosp_count(10,B272,C272,D272,$C$1,G272,1,F272,F272,SIMDRateRatios_hosp,SIMDrateratios,RateRatios!$B$3)*10))</f>
        <v>15256.154819396606</v>
      </c>
      <c r="AJ272" s="92">
        <f>IF('III Tool Overview'!$H$6="Western Isles Health Board",0,IF('III Tool Overview'!$H$6="Eilean Siar Local Authority",0,hosp_count(10,B272,C272,D272,$C$1,G272+H272,1,F272,F272,SIMDRateRatios_hosp,SIMDrateratios,RateRatios!$B$3)*10))</f>
        <v>15256.025589176999</v>
      </c>
      <c r="AK272" s="92">
        <f t="shared" si="414"/>
        <v>0.12923021960705228</v>
      </c>
      <c r="AL272" s="92">
        <f>IF('III Tool Overview'!$H$6="Western Isles Health Board",0,IF('III Tool Overview'!$H$6="Eilean Siar Local Authority",0,hosp_count(20,B272,C272,D272,$C$1,G272,1,F272,F272,SIMDRateRatios_hosp,SIMDrateratios,RateRatios!$B$3)*10))</f>
        <v>35245.070719170661</v>
      </c>
      <c r="AM272" s="92">
        <f>IF('III Tool Overview'!$H$6="Western Isles Health Board",0,IF('III Tool Overview'!$H$6="Eilean Siar Local Authority",0,hosp_count(20,B272,C272,D272,$C$1,G272+H272,1,F272,F272,SIMDRateRatios_hosp,SIMDrateratios,RateRatios!$B$3)*10))</f>
        <v>35244.791261935854</v>
      </c>
      <c r="AN272" s="92">
        <f t="shared" si="415"/>
        <v>0.279457234806614</v>
      </c>
    </row>
    <row r="273" spans="1:44" x14ac:dyDescent="0.2">
      <c r="A273" s="83" t="s">
        <v>124</v>
      </c>
      <c r="B273" s="71">
        <v>67.5</v>
      </c>
      <c r="C273" s="76" t="s">
        <v>3</v>
      </c>
      <c r="D273" s="76">
        <v>5</v>
      </c>
      <c r="E273" s="84">
        <v>1</v>
      </c>
      <c r="F273" s="80">
        <f>HLOOKUP('III Tool Overview'!$H$6,LookUpData_Pop!$B$1:$AV$269,LookUpData_Pop!BB265,FALSE)/50</f>
        <v>519.12</v>
      </c>
      <c r="G273" s="59">
        <f>'III Tool Overview'!$H$9/110</f>
        <v>0</v>
      </c>
      <c r="H273" s="72">
        <f t="shared" si="407"/>
        <v>519.12</v>
      </c>
      <c r="I273" s="92">
        <f>IF('III Tool Overview'!$H$6="Western Isles Health Board",0,IF('III Tool Overview'!$H$6="Eilean Siar Local Authority",0,new_ci(2,B273,C273,D273,$C$1,G273,1,F273,E273*F273,SIMDrateratios,RateRatios!$B$3)*10))</f>
        <v>41.194070676645097</v>
      </c>
      <c r="J273" s="92">
        <f>IF('III Tool Overview'!$H$6="Western Isles Health Board",0,IF('III Tool Overview'!$H$6="Eilean Siar Local Authority",0,new_ci(2,B273,C273,D273,$C$1,G273+H273,1,H273,H273,SIMDrateratios,RateRatios!$B$3)*10))</f>
        <v>41.193609840750618</v>
      </c>
      <c r="K273" s="92">
        <f>IF('III Tool Overview'!$H$6="Western Isles Health Board",0,IF('III Tool Overview'!$H$6="Eilean Siar Local Authority",0,new_ci(5,B273,C273,D273,$C$1,G273,1,F273,F273,SIMDrateratios,RateRatios!$B$3)*1000))</f>
        <v>18049.762792161633</v>
      </c>
      <c r="L273" s="72">
        <f>IF('III Tool Overview'!$H$6="Western Isles Health Board",0,IF('III Tool Overview'!$H$6="Eilean Siar Local Authority",0,new_ci(5,B273,C273,D273,$C$1,H273,1,F273,F273,SIMDrateratios,RateRatios!$B$3)*1000))</f>
        <v>18049.563629885837</v>
      </c>
      <c r="M273" s="92">
        <f>IF('III Tool Overview'!$H$6="Western Isles Health Board",0,IF('III Tool Overview'!$H$6="Eilean Siar Local Authority",0,new_ci(10,B273,C273,D273,$C$1,G273,1,F273,F273,SIMDrateratios,RateRatios!$B$3)*10))</f>
        <v>473.04788274901938</v>
      </c>
      <c r="N273" s="92">
        <f>IF('III Tool Overview'!$H$6="Western Isles Health Board",0,IF('III Tool Overview'!$H$6="Eilean Siar Local Authority",0,new_ci(10,B273,C273,D273,$C$1,G273+H273,1,F273,F273,SIMDrateratios,RateRatios!$B$3)*10))</f>
        <v>473.04281943374099</v>
      </c>
      <c r="O273" s="92">
        <f>IF('III Tool Overview'!$H$6="Western Isles Health Board",0,IF('III Tool Overview'!$H$6="Eilean Siar Local Authority",0,new_ci(20,B273,C273,D273,$C$1,G273,1,F273,F273,SIMDrateratios,RateRatios!$B$3)*10))</f>
        <v>1340.5197988636749</v>
      </c>
      <c r="P273" s="92">
        <f>IF('III Tool Overview'!$H$6="Western Isles Health Board",0,IF('III Tool Overview'!$H$6="Eilean Siar Local Authority",0,new_ci(20,B273,C273,D273,$C$1,G273+H273,1,F273,F273,SIMDrateratios,RateRatios!$B$3)*10))</f>
        <v>1340.5068795912339</v>
      </c>
      <c r="Q273" s="92">
        <f>IF('III Tool Overview'!$H$6="Western Isles Health Board",0,IF('III Tool Overview'!$H$6="Eilean Siar Local Authority",0,new_yll(2,B273,C273,D273,$C$1,G273,1,F273,F273,SIMDrateratios,RateRatios!$B$3)*10))</f>
        <v>1277.0161909759979</v>
      </c>
      <c r="R273" s="92">
        <f>IF('III Tool Overview'!$H$6="Western Isles Health Board",0,IF('III Tool Overview'!$H$6="Eilean Siar Local Authority",0,new_yll(2,B273,C273,D273,$C$1,G273+H273,1,F273,F273,SIMDrateratios,RateRatios!$B$3)*10))</f>
        <v>1277.0019050632691</v>
      </c>
      <c r="S273" s="92">
        <f t="shared" si="408"/>
        <v>1.4285912728837502E-2</v>
      </c>
      <c r="T273" s="92">
        <f>IF('III Tool Overview'!$H$6="Western Isles Health Board",0,IF('III Tool Overview'!$H$6="Eilean Siar Local Authority",0,new_yll(5,B273,C273,D273,$C$1,G273,1,F273,F273,SIMDrateratios,RateRatios!$B$3)*1000))</f>
        <v>531136.22041965032</v>
      </c>
      <c r="U273" s="92">
        <f>IF('III Tool Overview'!$H$6="Western Isles Health Board",0,IF('III Tool Overview'!$H$6="Eilean Siar Local Authority",0,new_yll(5,B273,C273,D273,$C$1,G273+H273,1,F273,F273,SIMDrateratios,RateRatios!$B$3)*1000))</f>
        <v>531130.35759141191</v>
      </c>
      <c r="V273" s="92">
        <f t="shared" si="409"/>
        <v>5.862828238401562</v>
      </c>
      <c r="W273" s="92">
        <f>IF('III Tool Overview'!$H$6="Western Isles Health Board",0,IF('III Tool Overview'!$H$6="Eilean Siar Local Authority",0,new_yll(10,B273,C273,D273,$C$1,G273,1,F273,F273,SIMDrateratios,RateRatios!$B$3)*10))</f>
        <v>12592.458675751317</v>
      </c>
      <c r="X273" s="92">
        <f>IF('III Tool Overview'!$H$6="Western Isles Health Board",0,IF('III Tool Overview'!$H$6="Eilean Siar Local Authority",0,new_yll(10,B273,C273,D273,$C$1,G273+H273,1,F273,F273,SIMDrateratios,RateRatios!$B$3)*10))</f>
        <v>12592.323519301533</v>
      </c>
      <c r="Y273" s="92">
        <f t="shared" si="410"/>
        <v>0.13515644978360797</v>
      </c>
      <c r="Z273" s="92">
        <f>IF('III Tool Overview'!$H$6="Western Isles Health Board",0,IF('III Tool Overview'!$H$6="Eilean Siar Local Authority",0,new_yll(20,B273,C273,D273,$C$1,G273,1,F273,F273,SIMDrateratios,RateRatios!$B$3)*10))</f>
        <v>27434.108341201278</v>
      </c>
      <c r="AA273" s="92">
        <f>IF('III Tool Overview'!$H$6="Western Isles Health Board",0,IF('III Tool Overview'!$H$6="Eilean Siar Local Authority",0,new_yll(20,B273,C273,D273,$C$1,G273+H273,1,F273,F273,SIMDrateratios,RateRatios!$B$3)*10))</f>
        <v>27433.837164630309</v>
      </c>
      <c r="AB273" s="92">
        <f t="shared" si="411"/>
        <v>0.27117657096823677</v>
      </c>
      <c r="AC273" s="92">
        <f>IF('III Tool Overview'!$H$6="Western Isles Health Board",0,IF('III Tool Overview'!$H$6="Eilean Siar Local Authority",0,hosp_count(2,B273,C273,D273,$C$1,G273,1,F273,F273,SIMDRateRatios_hosp,SIMDrateratios,RateRatios!$B$3)*10))</f>
        <v>1395.4470315896776</v>
      </c>
      <c r="AD273" s="92">
        <f>IF('III Tool Overview'!$H$6="Western Isles Health Board",0,IF('III Tool Overview'!$H$6="Eilean Siar Local Authority",0,hosp_count(2,B273,C273,D273,$C$1,G273+H273,1,F273,F273,SIMDRateRatios_hosp,SIMDrateratios,RateRatios!$B$3)*10))</f>
        <v>1395.4348469538877</v>
      </c>
      <c r="AE273" s="92">
        <f t="shared" si="412"/>
        <v>1.2184635789935783E-2</v>
      </c>
      <c r="AF273" s="92">
        <f>IF('III Tool Overview'!$H$6="Western Isles Health Board",0,IF('III Tool Overview'!$H$6="Eilean Siar Local Authority",0,hosp_count(5,B273,C273,D273,$C$1,G273,1,F273,F273,SIMDRateRatios_hosp,SIMDrateratios,RateRatios!$B$3)*1000))</f>
        <v>573515.76869470603</v>
      </c>
      <c r="AG273" s="92">
        <f>IF('III Tool Overview'!$H$6="Western Isles Health Board",0,IF('III Tool Overview'!$H$6="Eilean Siar Local Authority",0,hosp_count(5,B273,C273,D273,$C$1,G273+H273,1,F273,F273,SIMDRateRatios_hosp,SIMDrateratios,RateRatios!$B$3)*1000))</f>
        <v>573510.84279210144</v>
      </c>
      <c r="AH273" s="92">
        <f t="shared" si="413"/>
        <v>4.9259026045911014</v>
      </c>
      <c r="AI273" s="92">
        <f>IF('III Tool Overview'!$H$6="Western Isles Health Board",0,IF('III Tool Overview'!$H$6="Eilean Siar Local Authority",0,hosp_count(10,B273,C273,D273,$C$1,G273,1,F273,F273,SIMDRateRatios_hosp,SIMDrateratios,RateRatios!$B$3)*10))</f>
        <v>13447.07076162691</v>
      </c>
      <c r="AJ273" s="92">
        <f>IF('III Tool Overview'!$H$6="Western Isles Health Board",0,IF('III Tool Overview'!$H$6="Eilean Siar Local Authority",0,hosp_count(10,B273,C273,D273,$C$1,G273+H273,1,F273,F273,SIMDRateRatios_hosp,SIMDrateratios,RateRatios!$B$3)*10))</f>
        <v>13446.959202136075</v>
      </c>
      <c r="AK273" s="92">
        <f t="shared" si="414"/>
        <v>0.11155949083513406</v>
      </c>
      <c r="AL273" s="92">
        <f>IF('III Tool Overview'!$H$6="Western Isles Health Board",0,IF('III Tool Overview'!$H$6="Eilean Siar Local Authority",0,hosp_count(20,B273,C273,D273,$C$1,G273,1,F273,F273,SIMDRateRatios_hosp,SIMDrateratios,RateRatios!$B$3)*10))</f>
        <v>30143.509493081889</v>
      </c>
      <c r="AM273" s="92">
        <f>IF('III Tool Overview'!$H$6="Western Isles Health Board",0,IF('III Tool Overview'!$H$6="Eilean Siar Local Authority",0,hosp_count(20,B273,C273,D273,$C$1,G273+H273,1,F273,F273,SIMDRateRatios_hosp,SIMDrateratios,RateRatios!$B$3)*10))</f>
        <v>30143.285288590418</v>
      </c>
      <c r="AN273" s="92">
        <f t="shared" si="415"/>
        <v>0.22420449147102772</v>
      </c>
    </row>
    <row r="274" spans="1:44" x14ac:dyDescent="0.2">
      <c r="A274" s="83" t="s">
        <v>125</v>
      </c>
      <c r="B274" s="71">
        <v>72.5</v>
      </c>
      <c r="C274" s="76" t="s">
        <v>3</v>
      </c>
      <c r="D274" s="76">
        <v>5</v>
      </c>
      <c r="E274" s="84">
        <v>1</v>
      </c>
      <c r="F274" s="80">
        <f>HLOOKUP('III Tool Overview'!$H$6,LookUpData_Pop!$B$1:$AV$269,LookUpData_Pop!BB266,FALSE)/50</f>
        <v>449.94</v>
      </c>
      <c r="G274" s="59">
        <f>'III Tool Overview'!$H$9/110</f>
        <v>0</v>
      </c>
      <c r="H274" s="72">
        <f t="shared" si="407"/>
        <v>449.94</v>
      </c>
      <c r="I274" s="92">
        <f>IF('III Tool Overview'!$H$6="Western Isles Health Board",0,IF('III Tool Overview'!$H$6="Eilean Siar Local Authority",0,new_ci(2,B274,C274,D274,$C$1,G274,1,F274,E274*F274,SIMDrateratios,RateRatios!$B$3)*10))</f>
        <v>49.473704903365402</v>
      </c>
      <c r="J274" s="92">
        <f>IF('III Tool Overview'!$H$6="Western Isles Health Board",0,IF('III Tool Overview'!$H$6="Eilean Siar Local Authority",0,new_ci(2,B274,C274,D274,$C$1,G274+H274,1,H274,H274,SIMDrateratios,RateRatios!$B$3)*10))</f>
        <v>49.473152097804075</v>
      </c>
      <c r="K274" s="92">
        <f>IF('III Tool Overview'!$H$6="Western Isles Health Board",0,IF('III Tool Overview'!$H$6="Eilean Siar Local Authority",0,new_ci(5,B274,C274,D274,$C$1,G274,1,F274,F274,SIMDrateratios,RateRatios!$B$3)*1000))</f>
        <v>21563.638587628862</v>
      </c>
      <c r="L274" s="72">
        <f>IF('III Tool Overview'!$H$6="Western Isles Health Board",0,IF('III Tool Overview'!$H$6="Eilean Siar Local Authority",0,new_ci(5,B274,C274,D274,$C$1,H274,1,F274,F274,SIMDrateratios,RateRatios!$B$3)*1000))</f>
        <v>21563.402205296956</v>
      </c>
      <c r="M274" s="92">
        <f>IF('III Tool Overview'!$H$6="Western Isles Health Board",0,IF('III Tool Overview'!$H$6="Eilean Siar Local Authority",0,new_ci(10,B274,C274,D274,$C$1,G274,1,F274,F274,SIMDrateratios,RateRatios!$B$3)*10))</f>
        <v>558.75550260028365</v>
      </c>
      <c r="N274" s="92">
        <f>IF('III Tool Overview'!$H$6="Western Isles Health Board",0,IF('III Tool Overview'!$H$6="Eilean Siar Local Authority",0,new_ci(10,B274,C274,D274,$C$1,G274+H274,1,F274,F274,SIMDrateratios,RateRatios!$B$3)*10))</f>
        <v>558.74963160965103</v>
      </c>
      <c r="O274" s="92">
        <f>IF('III Tool Overview'!$H$6="Western Isles Health Board",0,IF('III Tool Overview'!$H$6="Eilean Siar Local Authority",0,new_ci(20,B274,C274,D274,$C$1,G274,1,F274,F274,SIMDrateratios,RateRatios!$B$3)*10))</f>
        <v>1526.9359073843684</v>
      </c>
      <c r="P274" s="92">
        <f>IF('III Tool Overview'!$H$6="Western Isles Health Board",0,IF('III Tool Overview'!$H$6="Eilean Siar Local Authority",0,new_ci(20,B274,C274,D274,$C$1,G274+H274,1,F274,F274,SIMDrateratios,RateRatios!$B$3)*10))</f>
        <v>1526.9220622073553</v>
      </c>
      <c r="Q274" s="92">
        <f>IF('III Tool Overview'!$H$6="Western Isles Health Board",0,IF('III Tool Overview'!$H$6="Eilean Siar Local Authority",0,new_yll(2,B274,C274,D274,$C$1,G274,1,F274,F274,SIMDrateratios,RateRatios!$B$3)*10))</f>
        <v>1335.7900323908661</v>
      </c>
      <c r="R274" s="92">
        <f>IF('III Tool Overview'!$H$6="Western Isles Health Board",0,IF('III Tool Overview'!$H$6="Eilean Siar Local Authority",0,new_yll(2,B274,C274,D274,$C$1,G274+H274,1,F274,F274,SIMDrateratios,RateRatios!$B$3)*10))</f>
        <v>1335.7751066407102</v>
      </c>
      <c r="S274" s="92">
        <f t="shared" si="408"/>
        <v>1.492575015595321E-2</v>
      </c>
      <c r="T274" s="92">
        <f>IF('III Tool Overview'!$H$6="Western Isles Health Board",0,IF('III Tool Overview'!$H$6="Eilean Siar Local Authority",0,new_yll(5,B274,C274,D274,$C$1,G274,1,F274,F274,SIMDrateratios,RateRatios!$B$3)*1000))</f>
        <v>548373.97380814061</v>
      </c>
      <c r="U274" s="92">
        <f>IF('III Tool Overview'!$H$6="Western Isles Health Board",0,IF('III Tool Overview'!$H$6="Eilean Siar Local Authority",0,new_yll(5,B274,C274,D274,$C$1,G274+H274,1,F274,F274,SIMDrateratios,RateRatios!$B$3)*1000))</f>
        <v>548367.95877968543</v>
      </c>
      <c r="V274" s="92">
        <f t="shared" si="409"/>
        <v>6.0150284551782534</v>
      </c>
      <c r="W274" s="92">
        <f>IF('III Tool Overview'!$H$6="Western Isles Health Board",0,IF('III Tool Overview'!$H$6="Eilean Siar Local Authority",0,new_yll(10,B274,C274,D274,$C$1,G274,1,F274,F274,SIMDrateratios,RateRatios!$B$3)*10))</f>
        <v>12654.126041021009</v>
      </c>
      <c r="X274" s="92">
        <f>IF('III Tool Overview'!$H$6="Western Isles Health Board",0,IF('III Tool Overview'!$H$6="Eilean Siar Local Authority",0,new_yll(10,B274,C274,D274,$C$1,G274+H274,1,F274,F274,SIMDrateratios,RateRatios!$B$3)*10))</f>
        <v>12653.99247086544</v>
      </c>
      <c r="Y274" s="92">
        <f t="shared" si="410"/>
        <v>0.13357015556903207</v>
      </c>
      <c r="Z274" s="92">
        <f>IF('III Tool Overview'!$H$6="Western Isles Health Board",0,IF('III Tool Overview'!$H$6="Eilean Siar Local Authority",0,new_yll(20,B274,C274,D274,$C$1,G274,1,F274,F274,SIMDrateratios,RateRatios!$B$3)*10))</f>
        <v>25408.19982974754</v>
      </c>
      <c r="AA274" s="92">
        <f>IF('III Tool Overview'!$H$6="Western Isles Health Board",0,IF('III Tool Overview'!$H$6="Eilean Siar Local Authority",0,new_yll(20,B274,C274,D274,$C$1,G274+H274,1,F274,F274,SIMDrateratios,RateRatios!$B$3)*10))</f>
        <v>25407.958716272136</v>
      </c>
      <c r="AB274" s="92">
        <f t="shared" si="411"/>
        <v>0.24111347540383576</v>
      </c>
      <c r="AC274" s="92">
        <f>IF('III Tool Overview'!$H$6="Western Isles Health Board",0,IF('III Tool Overview'!$H$6="Eilean Siar Local Authority",0,hosp_count(2,B274,C274,D274,$C$1,G274,1,F274,F274,SIMDRateRatios_hosp,SIMDrateratios,RateRatios!$B$3)*10))</f>
        <v>1334.7944592714668</v>
      </c>
      <c r="AD274" s="92">
        <f>IF('III Tool Overview'!$H$6="Western Isles Health Board",0,IF('III Tool Overview'!$H$6="Eilean Siar Local Authority",0,hosp_count(2,B274,C274,D274,$C$1,G274+H274,1,F274,F274,SIMDRateRatios_hosp,SIMDrateratios,RateRatios!$B$3)*10))</f>
        <v>1334.7827999868414</v>
      </c>
      <c r="AE274" s="92">
        <f t="shared" si="412"/>
        <v>1.1659284625466171E-2</v>
      </c>
      <c r="AF274" s="92">
        <f>IF('III Tool Overview'!$H$6="Western Isles Health Board",0,IF('III Tool Overview'!$H$6="Eilean Siar Local Authority",0,hosp_count(5,B274,C274,D274,$C$1,G274,1,F274,F274,SIMDRateRatios_hosp,SIMDrateratios,RateRatios!$B$3)*1000))</f>
        <v>545894.70668385096</v>
      </c>
      <c r="AG274" s="92">
        <f>IF('III Tool Overview'!$H$6="Western Isles Health Board",0,IF('III Tool Overview'!$H$6="Eilean Siar Local Authority",0,hosp_count(5,B274,C274,D274,$C$1,G274+H274,1,F274,F274,SIMDRateRatios_hosp,SIMDrateratios,RateRatios!$B$3)*1000))</f>
        <v>545890.0462365984</v>
      </c>
      <c r="AH274" s="92">
        <f t="shared" si="413"/>
        <v>4.6604472525650635</v>
      </c>
      <c r="AI274" s="92">
        <f>IF('III Tool Overview'!$H$6="Western Isles Health Board",0,IF('III Tool Overview'!$H$6="Eilean Siar Local Authority",0,hosp_count(10,B274,C274,D274,$C$1,G274,1,F274,F274,SIMDRateRatios_hosp,SIMDrateratios,RateRatios!$B$3)*10))</f>
        <v>12671.298470298909</v>
      </c>
      <c r="AJ274" s="92">
        <f>IF('III Tool Overview'!$H$6="Western Isles Health Board",0,IF('III Tool Overview'!$H$6="Eilean Siar Local Authority",0,hosp_count(10,B274,C274,D274,$C$1,G274+H274,1,F274,F274,SIMDRateRatios_hosp,SIMDrateratios,RateRatios!$B$3)*10))</f>
        <v>12671.195395719813</v>
      </c>
      <c r="AK274" s="92">
        <f t="shared" si="414"/>
        <v>0.10307457909584627</v>
      </c>
      <c r="AL274" s="92">
        <f>IF('III Tool Overview'!$H$6="Western Isles Health Board",0,IF('III Tool Overview'!$H$6="Eilean Siar Local Authority",0,hosp_count(20,B274,C274,D274,$C$1,G274,1,F274,F274,SIMDRateRatios_hosp,SIMDrateratios,RateRatios!$B$3)*10))</f>
        <v>27587.636582810621</v>
      </c>
      <c r="AM274" s="92">
        <f>IF('III Tool Overview'!$H$6="Western Isles Health Board",0,IF('III Tool Overview'!$H$6="Eilean Siar Local Authority",0,hosp_count(20,B274,C274,D274,$C$1,G274+H274,1,F274,F274,SIMDRateRatios_hosp,SIMDrateratios,RateRatios!$B$3)*10))</f>
        <v>27587.444039307244</v>
      </c>
      <c r="AN274" s="92">
        <f t="shared" si="415"/>
        <v>0.19254350337723736</v>
      </c>
    </row>
    <row r="275" spans="1:44" x14ac:dyDescent="0.2">
      <c r="A275" s="83" t="s">
        <v>126</v>
      </c>
      <c r="B275" s="71">
        <v>77.5</v>
      </c>
      <c r="C275" s="76" t="s">
        <v>3</v>
      </c>
      <c r="D275" s="76">
        <v>5</v>
      </c>
      <c r="E275" s="84">
        <v>1</v>
      </c>
      <c r="F275" s="80">
        <f>HLOOKUP('III Tool Overview'!$H$6,LookUpData_Pop!$B$1:$AV$269,LookUpData_Pop!BB267,FALSE)/50</f>
        <v>374.86</v>
      </c>
      <c r="G275" s="59">
        <f>'III Tool Overview'!$H$9/110</f>
        <v>0</v>
      </c>
      <c r="H275" s="72">
        <f t="shared" si="407"/>
        <v>374.86</v>
      </c>
      <c r="I275" s="92">
        <f>IF('III Tool Overview'!$H$6="Western Isles Health Board",0,IF('III Tool Overview'!$H$6="Eilean Siar Local Authority",0,new_ci(2,B275,C275,D275,$C$1,G275,1,F275,E275*F275,SIMDrateratios,RateRatios!$B$3)*10))</f>
        <v>67.150988797372861</v>
      </c>
      <c r="J275" s="92">
        <f>IF('III Tool Overview'!$H$6="Western Isles Health Board",0,IF('III Tool Overview'!$H$6="Eilean Siar Local Authority",0,new_ci(2,B275,C275,D275,$C$1,G275+H275,1,H275,H275,SIMDrateratios,RateRatios!$B$3)*10))</f>
        <v>67.150240926373982</v>
      </c>
      <c r="K275" s="92">
        <f>IF('III Tool Overview'!$H$6="Western Isles Health Board",0,IF('III Tool Overview'!$H$6="Eilean Siar Local Authority",0,new_ci(5,B275,C275,D275,$C$1,G275,1,F275,F275,SIMDrateratios,RateRatios!$B$3)*1000))</f>
        <v>28921.642484407104</v>
      </c>
      <c r="L275" s="72">
        <f>IF('III Tool Overview'!$H$6="Western Isles Health Board",0,IF('III Tool Overview'!$H$6="Eilean Siar Local Authority",0,new_ci(5,B275,C275,D275,$C$1,H275,1,F275,F275,SIMDrateratios,RateRatios!$B$3)*1000))</f>
        <v>28921.330324868595</v>
      </c>
      <c r="M275" s="92">
        <f>IF('III Tool Overview'!$H$6="Western Isles Health Board",0,IF('III Tool Overview'!$H$6="Eilean Siar Local Authority",0,new_ci(10,B275,C275,D275,$C$1,G275,1,F275,F275,SIMDrateratios,RateRatios!$B$3)*10))</f>
        <v>730.58705961036367</v>
      </c>
      <c r="N275" s="92">
        <f>IF('III Tool Overview'!$H$6="Western Isles Health Board",0,IF('III Tool Overview'!$H$6="Eilean Siar Local Authority",0,new_ci(10,B275,C275,D275,$C$1,G275+H275,1,F275,F275,SIMDrateratios,RateRatios!$B$3)*10))</f>
        <v>730.57970679376899</v>
      </c>
      <c r="O275" s="92">
        <f>IF('III Tool Overview'!$H$6="Western Isles Health Board",0,IF('III Tool Overview'!$H$6="Eilean Siar Local Authority",0,new_ci(20,B275,C275,D275,$C$1,G275,1,F275,F275,SIMDrateratios,RateRatios!$B$3)*10))</f>
        <v>1845.2009747611951</v>
      </c>
      <c r="P275" s="92">
        <f>IF('III Tool Overview'!$H$6="Western Isles Health Board",0,IF('III Tool Overview'!$H$6="Eilean Siar Local Authority",0,new_ci(20,B275,C275,D275,$C$1,G275+H275,1,F275,F275,SIMDrateratios,RateRatios!$B$3)*10))</f>
        <v>1845.1864770087359</v>
      </c>
      <c r="Q275" s="92">
        <f>IF('III Tool Overview'!$H$6="Western Isles Health Board",0,IF('III Tool Overview'!$H$6="Eilean Siar Local Authority",0,new_yll(2,B275,C275,D275,$C$1,G275,1,F275,F275,SIMDrateratios,RateRatios!$B$3)*10))</f>
        <v>1410.17076474483</v>
      </c>
      <c r="R275" s="92">
        <f>IF('III Tool Overview'!$H$6="Western Isles Health Board",0,IF('III Tool Overview'!$H$6="Eilean Siar Local Authority",0,new_yll(2,B275,C275,D275,$C$1,G275+H275,1,F275,F275,SIMDrateratios,RateRatios!$B$3)*10))</f>
        <v>1410.1550594538535</v>
      </c>
      <c r="S275" s="92">
        <f t="shared" si="408"/>
        <v>1.5705290976484321E-2</v>
      </c>
      <c r="T275" s="92">
        <f>IF('III Tool Overview'!$H$6="Western Isles Health Board",0,IF('III Tool Overview'!$H$6="Eilean Siar Local Authority",0,new_yll(5,B275,C275,D275,$C$1,G275,1,F275,F275,SIMDrateratios,RateRatios!$B$3)*1000))</f>
        <v>562242.91410523804</v>
      </c>
      <c r="U275" s="92">
        <f>IF('III Tool Overview'!$H$6="Western Isles Health Board",0,IF('III Tool Overview'!$H$6="Eilean Siar Local Authority",0,new_yll(5,B275,C275,D275,$C$1,G275+H275,1,F275,F275,SIMDrateratios,RateRatios!$B$3)*1000))</f>
        <v>562236.83752071252</v>
      </c>
      <c r="V275" s="92">
        <f t="shared" si="409"/>
        <v>6.0765845255227759</v>
      </c>
      <c r="W275" s="92">
        <f>IF('III Tool Overview'!$H$6="Western Isles Health Board",0,IF('III Tool Overview'!$H$6="Eilean Siar Local Authority",0,new_yll(10,B275,C275,D275,$C$1,G275,1,F275,F275,SIMDrateratios,RateRatios!$B$3)*10))</f>
        <v>12207.143658657498</v>
      </c>
      <c r="X275" s="92">
        <f>IF('III Tool Overview'!$H$6="Western Isles Health Board",0,IF('III Tool Overview'!$H$6="Eilean Siar Local Authority",0,new_yll(10,B275,C275,D275,$C$1,G275+H275,1,F275,F275,SIMDrateratios,RateRatios!$B$3)*10))</f>
        <v>12207.019498238033</v>
      </c>
      <c r="Y275" s="92">
        <f t="shared" si="410"/>
        <v>0.12416041946562473</v>
      </c>
      <c r="Z275" s="92">
        <f>IF('III Tool Overview'!$H$6="Western Isles Health Board",0,IF('III Tool Overview'!$H$6="Eilean Siar Local Authority",0,new_yll(20,B275,C275,D275,$C$1,G275,1,F275,F275,SIMDrateratios,RateRatios!$B$3)*10))</f>
        <v>20364.846550580605</v>
      </c>
      <c r="AA275" s="92">
        <f>IF('III Tool Overview'!$H$6="Western Isles Health Board",0,IF('III Tool Overview'!$H$6="Eilean Siar Local Authority",0,new_yll(20,B275,C275,D275,$C$1,G275+H275,1,F275,F275,SIMDrateratios,RateRatios!$B$3)*10))</f>
        <v>20364.665407093678</v>
      </c>
      <c r="AB275" s="92">
        <f t="shared" si="411"/>
        <v>0.18114348692688509</v>
      </c>
      <c r="AC275" s="92">
        <f>IF('III Tool Overview'!$H$6="Western Isles Health Board",0,IF('III Tool Overview'!$H$6="Eilean Siar Local Authority",0,hosp_count(2,B275,C275,D275,$C$1,G275,1,F275,F275,SIMDRateRatios_hosp,SIMDrateratios,RateRatios!$B$3)*10))</f>
        <v>1289.2887300715138</v>
      </c>
      <c r="AD275" s="92">
        <f>IF('III Tool Overview'!$H$6="Western Isles Health Board",0,IF('III Tool Overview'!$H$6="Eilean Siar Local Authority",0,hosp_count(2,B275,C275,D275,$C$1,G275+H275,1,F275,F275,SIMDRateRatios_hosp,SIMDrateratios,RateRatios!$B$3)*10))</f>
        <v>1289.2774655706494</v>
      </c>
      <c r="AE275" s="92">
        <f t="shared" si="412"/>
        <v>1.1264500864399452E-2</v>
      </c>
      <c r="AF275" s="92">
        <f>IF('III Tool Overview'!$H$6="Western Isles Health Board",0,IF('III Tool Overview'!$H$6="Eilean Siar Local Authority",0,hosp_count(5,B275,C275,D275,$C$1,G275,1,F275,F275,SIMDRateRatios_hosp,SIMDrateratios,RateRatios!$B$3)*1000))</f>
        <v>521447.13589343155</v>
      </c>
      <c r="AG275" s="92">
        <f>IF('III Tool Overview'!$H$6="Western Isles Health Board",0,IF('III Tool Overview'!$H$6="Eilean Siar Local Authority",0,hosp_count(5,B275,C275,D275,$C$1,G275+H275,1,F275,F275,SIMDRateRatios_hosp,SIMDrateratios,RateRatios!$B$3)*1000))</f>
        <v>521442.74746480345</v>
      </c>
      <c r="AH275" s="92">
        <f t="shared" si="413"/>
        <v>4.3884286280954257</v>
      </c>
      <c r="AI275" s="92">
        <f>IF('III Tool Overview'!$H$6="Western Isles Health Board",0,IF('III Tool Overview'!$H$6="Eilean Siar Local Authority",0,hosp_count(10,B275,C275,D275,$C$1,G275,1,F275,F275,SIMDRateRatios_hosp,SIMDrateratios,RateRatios!$B$3)*10))</f>
        <v>11834.246993088755</v>
      </c>
      <c r="AJ275" s="92">
        <f>IF('III Tool Overview'!$H$6="Western Isles Health Board",0,IF('III Tool Overview'!$H$6="Eilean Siar Local Authority",0,hosp_count(10,B275,C275,D275,$C$1,G275+H275,1,F275,F275,SIMDRateRatios_hosp,SIMDrateratios,RateRatios!$B$3)*10))</f>
        <v>11834.155031247807</v>
      </c>
      <c r="AK275" s="92">
        <f t="shared" si="414"/>
        <v>9.1961840947988094E-2</v>
      </c>
      <c r="AL275" s="92">
        <f>IF('III Tool Overview'!$H$6="Western Isles Health Board",0,IF('III Tool Overview'!$H$6="Eilean Siar Local Authority",0,hosp_count(20,B275,C275,D275,$C$1,G275,1,F275,F275,SIMDRateRatios_hosp,SIMDrateratios,RateRatios!$B$3)*10))</f>
        <v>24192.652254622277</v>
      </c>
      <c r="AM275" s="92">
        <f>IF('III Tool Overview'!$H$6="Western Isles Health Board",0,IF('III Tool Overview'!$H$6="Eilean Siar Local Authority",0,hosp_count(20,B275,C275,D275,$C$1,G275+H275,1,F275,F275,SIMDRateRatios_hosp,SIMDrateratios,RateRatios!$B$3)*10))</f>
        <v>24192.506762115612</v>
      </c>
      <c r="AN275" s="92">
        <f t="shared" si="415"/>
        <v>0.14549250666459557</v>
      </c>
    </row>
    <row r="276" spans="1:44" x14ac:dyDescent="0.2">
      <c r="A276" s="83" t="s">
        <v>127</v>
      </c>
      <c r="B276" s="71">
        <v>82.5</v>
      </c>
      <c r="C276" s="76" t="s">
        <v>3</v>
      </c>
      <c r="D276" s="76">
        <v>5</v>
      </c>
      <c r="E276" s="84">
        <v>1</v>
      </c>
      <c r="F276" s="80">
        <f>HLOOKUP('III Tool Overview'!$H$6,LookUpData_Pop!$B$1:$AV$269,LookUpData_Pop!BB268,FALSE)/50</f>
        <v>283.02</v>
      </c>
      <c r="G276" s="59">
        <f>'III Tool Overview'!$H$9/110</f>
        <v>0</v>
      </c>
      <c r="H276" s="72">
        <f t="shared" si="407"/>
        <v>283.02</v>
      </c>
      <c r="I276" s="92">
        <f>IF('III Tool Overview'!$H$6="Western Isles Health Board",0,IF('III Tool Overview'!$H$6="Eilean Siar Local Authority",0,new_ci(2,B276,C276,D276,$C$1,G276,1,F276,E276*F276,SIMDrateratios,RateRatios!$B$3)*10))</f>
        <v>70.114281022776723</v>
      </c>
      <c r="J276" s="92">
        <f>IF('III Tool Overview'!$H$6="Western Isles Health Board",0,IF('III Tool Overview'!$H$6="Eilean Siar Local Authority",0,new_ci(2,B276,C276,D276,$C$1,G276+H276,1,H276,H276,SIMDrateratios,RateRatios!$B$3)*10))</f>
        <v>70.113503236409201</v>
      </c>
      <c r="K276" s="92">
        <f>IF('III Tool Overview'!$H$6="Western Isles Health Board",0,IF('III Tool Overview'!$H$6="Eilean Siar Local Authority",0,new_ci(5,B276,C276,D276,$C$1,G276,1,F276,F276,SIMDrateratios,RateRatios!$B$3)*1000))</f>
        <v>29842.867047243704</v>
      </c>
      <c r="L276" s="72">
        <f>IF('III Tool Overview'!$H$6="Western Isles Health Board",0,IF('III Tool Overview'!$H$6="Eilean Siar Local Authority",0,new_ci(5,B276,C276,D276,$C$1,H276,1,F276,F276,SIMDrateratios,RateRatios!$B$3)*1000))</f>
        <v>29842.550139915773</v>
      </c>
      <c r="M276" s="92">
        <f>IF('III Tool Overview'!$H$6="Western Isles Health Board",0,IF('III Tool Overview'!$H$6="Eilean Siar Local Authority",0,new_ci(10,B276,C276,D276,$C$1,G276,1,F276,F276,SIMDrateratios,RateRatios!$B$3)*10))</f>
        <v>735.3169268587543</v>
      </c>
      <c r="N276" s="92">
        <f>IF('III Tool Overview'!$H$6="Western Isles Health Board",0,IF('III Tool Overview'!$H$6="Eilean Siar Local Authority",0,new_ci(10,B276,C276,D276,$C$1,G276+H276,1,F276,F276,SIMDrateratios,RateRatios!$B$3)*10))</f>
        <v>735.30984703468744</v>
      </c>
      <c r="O276" s="92">
        <f>IF('III Tool Overview'!$H$6="Western Isles Health Board",0,IF('III Tool Overview'!$H$6="Eilean Siar Local Authority",0,new_ci(20,B276,C276,D276,$C$1,G276,1,F276,F276,SIMDrateratios,RateRatios!$B$3)*10))</f>
        <v>1725.2642049999645</v>
      </c>
      <c r="P276" s="92">
        <f>IF('III Tool Overview'!$H$6="Western Isles Health Board",0,IF('III Tool Overview'!$H$6="Eilean Siar Local Authority",0,new_ci(20,B276,C276,D276,$C$1,G276+H276,1,F276,F276,SIMDrateratios,RateRatios!$B$3)*10))</f>
        <v>1725.2525304980973</v>
      </c>
      <c r="Q276" s="92">
        <f>IF('III Tool Overview'!$H$6="Western Isles Health Board",0,IF('III Tool Overview'!$H$6="Eilean Siar Local Authority",0,new_yll(2,B276,C276,D276,$C$1,G276,1,F276,F276,SIMDrateratios,RateRatios!$B$3)*10))</f>
        <v>1191.9427773872044</v>
      </c>
      <c r="R276" s="92">
        <f>IF('III Tool Overview'!$H$6="Western Isles Health Board",0,IF('III Tool Overview'!$H$6="Eilean Siar Local Authority",0,new_yll(2,B276,C276,D276,$C$1,G276+H276,1,F276,F276,SIMDrateratios,RateRatios!$B$3)*10))</f>
        <v>1191.9295550189565</v>
      </c>
      <c r="S276" s="92">
        <f t="shared" si="408"/>
        <v>1.3222368247852501E-2</v>
      </c>
      <c r="T276" s="92">
        <f>IF('III Tool Overview'!$H$6="Western Isles Health Board",0,IF('III Tool Overview'!$H$6="Eilean Siar Local Authority",0,new_yll(5,B276,C276,D276,$C$1,G276,1,F276,F276,SIMDrateratios,RateRatios!$B$3)*1000))</f>
        <v>461069.95497793303</v>
      </c>
      <c r="U276" s="92">
        <f>IF('III Tool Overview'!$H$6="Western Isles Health Board",0,IF('III Tool Overview'!$H$6="Eilean Siar Local Authority",0,new_yll(5,B276,C276,D276,$C$1,G276+H276,1,F276,F276,SIMDrateratios,RateRatios!$B$3)*1000))</f>
        <v>461065.04713774822</v>
      </c>
      <c r="V276" s="92">
        <f t="shared" si="409"/>
        <v>4.9078401848091744</v>
      </c>
      <c r="W276" s="92">
        <f>IF('III Tool Overview'!$H$6="Western Isles Health Board",0,IF('III Tool Overview'!$H$6="Eilean Siar Local Authority",0,new_yll(10,B276,C276,D276,$C$1,G276,1,F276,F276,SIMDrateratios,RateRatios!$B$3)*10))</f>
        <v>9390.2069504536885</v>
      </c>
      <c r="X276" s="92">
        <f>IF('III Tool Overview'!$H$6="Western Isles Health Board",0,IF('III Tool Overview'!$H$6="Eilean Siar Local Authority",0,new_yll(10,B276,C276,D276,$C$1,G276+H276,1,F276,F276,SIMDrateratios,RateRatios!$B$3)*10))</f>
        <v>9390.1147183681478</v>
      </c>
      <c r="Y276" s="92">
        <f t="shared" si="410"/>
        <v>9.2232085540672415E-2</v>
      </c>
      <c r="Z276" s="92">
        <f>IF('III Tool Overview'!$H$6="Western Isles Health Board",0,IF('III Tool Overview'!$H$6="Eilean Siar Local Authority",0,new_yll(20,B276,C276,D276,$C$1,G276,1,F276,F276,SIMDrateratios,RateRatios!$B$3)*10))</f>
        <v>12819.079847142155</v>
      </c>
      <c r="AA276" s="92">
        <f>IF('III Tool Overview'!$H$6="Western Isles Health Board",0,IF('III Tool Overview'!$H$6="Eilean Siar Local Authority",0,new_yll(20,B276,C276,D276,$C$1,G276+H276,1,F276,F276,SIMDrateratios,RateRatios!$B$3)*10))</f>
        <v>12818.965954145642</v>
      </c>
      <c r="AB276" s="92">
        <f t="shared" si="411"/>
        <v>0.11389299651273177</v>
      </c>
      <c r="AC276" s="92">
        <f>IF('III Tool Overview'!$H$6="Western Isles Health Board",0,IF('III Tool Overview'!$H$6="Eilean Siar Local Authority",0,hosp_count(2,B276,C276,D276,$C$1,G276,1,F276,F276,SIMDRateRatios_hosp,SIMDrateratios,RateRatios!$B$3)*10))</f>
        <v>1074.2674289677061</v>
      </c>
      <c r="AD276" s="92">
        <f>IF('III Tool Overview'!$H$6="Western Isles Health Board",0,IF('III Tool Overview'!$H$6="Eilean Siar Local Authority",0,hosp_count(2,B276,C276,D276,$C$1,G276+H276,1,F276,F276,SIMDRateRatios_hosp,SIMDrateratios,RateRatios!$B$3)*10))</f>
        <v>1074.2580472725585</v>
      </c>
      <c r="AE276" s="92">
        <f t="shared" si="412"/>
        <v>9.3816951475673704E-3</v>
      </c>
      <c r="AF276" s="92">
        <f>IF('III Tool Overview'!$H$6="Western Isles Health Board",0,IF('III Tool Overview'!$H$6="Eilean Siar Local Authority",0,hosp_count(5,B276,C276,D276,$C$1,G276,1,F276,F276,SIMDRateRatios_hosp,SIMDrateratios,RateRatios!$B$3)*1000))</f>
        <v>429710.1289874271</v>
      </c>
      <c r="AG276" s="92">
        <f>IF('III Tool Overview'!$H$6="Western Isles Health Board",0,IF('III Tool Overview'!$H$6="Eilean Siar Local Authority",0,hosp_count(5,B276,C276,D276,$C$1,G276+H276,1,F276,F276,SIMDRateRatios_hosp,SIMDrateratios,RateRatios!$B$3)*1000))</f>
        <v>429706.56647826609</v>
      </c>
      <c r="AH276" s="92">
        <f t="shared" si="413"/>
        <v>3.5625091610127129</v>
      </c>
      <c r="AI276" s="92">
        <f>IF('III Tool Overview'!$H$6="Western Isles Health Board",0,IF('III Tool Overview'!$H$6="Eilean Siar Local Authority",0,hosp_count(10,B276,C276,D276,$C$1,G276,1,F276,F276,SIMDRateRatios_hosp,SIMDrateratios,RateRatios!$B$3)*10))</f>
        <v>9539.8356212876388</v>
      </c>
      <c r="AJ276" s="92">
        <f>IF('III Tool Overview'!$H$6="Western Isles Health Board",0,IF('III Tool Overview'!$H$6="Eilean Siar Local Authority",0,hosp_count(10,B276,C276,D276,$C$1,G276+H276,1,F276,F276,SIMDRateRatios_hosp,SIMDrateratios,RateRatios!$B$3)*10))</f>
        <v>9539.7648886426814</v>
      </c>
      <c r="AK276" s="92">
        <f t="shared" si="414"/>
        <v>7.0732644957388402E-2</v>
      </c>
      <c r="AL276" s="92">
        <f>IF('III Tool Overview'!$H$6="Western Isles Health Board",0,IF('III Tool Overview'!$H$6="Eilean Siar Local Authority",0,hosp_count(20,B276,C276,D276,$C$1,G276,1,F276,F276,SIMDRateRatios_hosp,SIMDrateratios,RateRatios!$B$3)*10))</f>
        <v>18395.551608271238</v>
      </c>
      <c r="AM276" s="92">
        <f>IF('III Tool Overview'!$H$6="Western Isles Health Board",0,IF('III Tool Overview'!$H$6="Eilean Siar Local Authority",0,hosp_count(20,B276,C276,D276,$C$1,G276+H276,1,F276,F276,SIMDRateRatios_hosp,SIMDrateratios,RateRatios!$B$3)*10))</f>
        <v>18395.456809686519</v>
      </c>
      <c r="AN276" s="92">
        <f t="shared" si="415"/>
        <v>9.4798584719683276E-2</v>
      </c>
    </row>
    <row r="277" spans="1:44" x14ac:dyDescent="0.2">
      <c r="A277" s="89" t="s">
        <v>128</v>
      </c>
      <c r="B277" s="71">
        <v>87.5</v>
      </c>
      <c r="C277" s="76" t="s">
        <v>3</v>
      </c>
      <c r="D277" s="76">
        <v>5</v>
      </c>
      <c r="E277" s="84">
        <v>1</v>
      </c>
      <c r="F277" s="80">
        <f>HLOOKUP('III Tool Overview'!$H$6,LookUpData_Pop!$B$1:$AV$269,LookUpData_Pop!BB269,FALSE)/50</f>
        <v>171.58</v>
      </c>
      <c r="G277" s="59">
        <f>'III Tool Overview'!$H$9/110</f>
        <v>0</v>
      </c>
      <c r="H277" s="72">
        <f t="shared" si="407"/>
        <v>171.58</v>
      </c>
      <c r="I277" s="92">
        <f>IF('III Tool Overview'!$H$6="Western Isles Health Board",0,IF('III Tool Overview'!$H$6="Eilean Siar Local Authority",0,new_ci(2,B277,C277,D277,$C$1,G277,1,F277,E277*F277,SIMDrateratios,RateRatios!$B$3)*10))</f>
        <v>68.944683595662141</v>
      </c>
      <c r="J277" s="92">
        <f>IF('III Tool Overview'!$H$6="Western Isles Health Board",0,IF('III Tool Overview'!$H$6="Eilean Siar Local Authority",0,new_ci(2,B277,C277,D277,$C$1,G277+H277,1,H277,H277,SIMDrateratios,RateRatios!$B$3)*10))</f>
        <v>68.943922972126785</v>
      </c>
      <c r="K277" s="92">
        <f>IF('III Tool Overview'!$H$6="Western Isles Health Board",0,IF('III Tool Overview'!$H$6="Eilean Siar Local Authority",0,new_ci(5,B277,C277,D277,$C$1,G277,1,F277,F277,SIMDrateratios,RateRatios!$B$3)*1000))</f>
        <v>28575.131119121081</v>
      </c>
      <c r="L277" s="72">
        <f>IF('III Tool Overview'!$H$6="Western Isles Health Board",0,IF('III Tool Overview'!$H$6="Eilean Siar Local Authority",0,new_ci(5,B277,C277,D277,$C$1,H277,1,F277,F277,SIMDrateratios,RateRatios!$B$3)*1000))</f>
        <v>28574.837735869096</v>
      </c>
      <c r="M277" s="92">
        <f>IF('III Tool Overview'!$H$6="Western Isles Health Board",0,IF('III Tool Overview'!$H$6="Eilean Siar Local Authority",0,new_ci(10,B277,C277,D277,$C$1,G277,1,F277,F277,SIMDrateratios,RateRatios!$B$3)*10))</f>
        <v>666.59947985408849</v>
      </c>
      <c r="N277" s="92">
        <f>IF('III Tool Overview'!$H$6="Western Isles Health Board",0,IF('III Tool Overview'!$H$6="Eilean Siar Local Authority",0,new_ci(10,B277,C277,D277,$C$1,G277+H277,1,F277,F277,SIMDrateratios,RateRatios!$B$3)*10))</f>
        <v>666.59366822139123</v>
      </c>
      <c r="O277" s="92">
        <f>IF('III Tool Overview'!$H$6="Western Isles Health Board",0,IF('III Tool Overview'!$H$6="Eilean Siar Local Authority",0,new_ci(20,B277,C277,D277,$C$1,G277,1,F277,F277,SIMDrateratios,RateRatios!$B$3)*10))</f>
        <v>1347.1166110020808</v>
      </c>
      <c r="P277" s="92">
        <f>IF('III Tool Overview'!$H$6="Western Isles Health Board",0,IF('III Tool Overview'!$H$6="Eilean Siar Local Authority",0,new_ci(20,B277,C277,D277,$C$1,G277+H277,1,F277,F277,SIMDrateratios,RateRatios!$B$3)*10))</f>
        <v>1347.1102264143212</v>
      </c>
      <c r="Q277" s="92">
        <f>IF('III Tool Overview'!$H$6="Western Isles Health Board",0,IF('III Tool Overview'!$H$6="Eilean Siar Local Authority",0,new_yll(2,B277,C277,D277,$C$1,G277,1,F277,F277,SIMDrateratios,RateRatios!$B$3)*10))</f>
        <v>758.39151955228363</v>
      </c>
      <c r="R277" s="92">
        <f>IF('III Tool Overview'!$H$6="Western Isles Health Board",0,IF('III Tool Overview'!$H$6="Eilean Siar Local Authority",0,new_yll(2,B277,C277,D277,$C$1,G277+H277,1,F277,F277,SIMDrateratios,RateRatios!$B$3)*10))</f>
        <v>758.38315269339455</v>
      </c>
      <c r="S277" s="92">
        <f t="shared" si="408"/>
        <v>8.3668588890759565E-3</v>
      </c>
      <c r="T277" s="92">
        <f>IF('III Tool Overview'!$H$6="Western Isles Health Board",0,IF('III Tool Overview'!$H$6="Eilean Siar Local Authority",0,new_yll(5,B277,C277,D277,$C$1,G277,1,F277,F277,SIMDrateratios,RateRatios!$B$3)*1000))</f>
        <v>270662.98660620366</v>
      </c>
      <c r="U277" s="92">
        <f>IF('III Tool Overview'!$H$6="Western Isles Health Board",0,IF('III Tool Overview'!$H$6="Eilean Siar Local Authority",0,new_yll(5,B277,C277,D277,$C$1,G277+H277,1,F277,F277,SIMDrateratios,RateRatios!$B$3)*1000))</f>
        <v>270660.18941269704</v>
      </c>
      <c r="V277" s="92">
        <f t="shared" si="409"/>
        <v>2.7971935066161677</v>
      </c>
      <c r="W277" s="92">
        <f>IF('III Tool Overview'!$H$6="Western Isles Health Board",0,IF('III Tool Overview'!$H$6="Eilean Siar Local Authority",0,new_yll(10,B277,C277,D277,$C$1,G277,1,F277,F277,SIMDrateratios,RateRatios!$B$3)*10))</f>
        <v>4606.219860632762</v>
      </c>
      <c r="X277" s="92">
        <f>IF('III Tool Overview'!$H$6="Western Isles Health Board",0,IF('III Tool Overview'!$H$6="Eilean Siar Local Authority",0,new_yll(10,B277,C277,D277,$C$1,G277+H277,1,F277,F277,SIMDrateratios,RateRatios!$B$3)*10))</f>
        <v>4606.1770062146215</v>
      </c>
      <c r="Y277" s="92">
        <f t="shared" si="410"/>
        <v>4.2854418140450434E-2</v>
      </c>
      <c r="Z277" s="92">
        <f>IF('III Tool Overview'!$H$6="Western Isles Health Board",0,IF('III Tool Overview'!$H$6="Eilean Siar Local Authority",0,new_yll(20,B277,C277,D277,$C$1,G277,1,F277,F277,SIMDrateratios,RateRatios!$B$3)*10))</f>
        <v>3101.0894931656148</v>
      </c>
      <c r="AA277" s="92">
        <f>IF('III Tool Overview'!$H$6="Western Isles Health Board",0,IF('III Tool Overview'!$H$6="Eilean Siar Local Authority",0,new_yll(20,B277,C277,D277,$C$1,G277+H277,1,F277,F277,SIMDrateratios,RateRatios!$B$3)*10))</f>
        <v>3101.0415857670214</v>
      </c>
      <c r="AB277" s="92">
        <f t="shared" si="411"/>
        <v>4.7907398593451944E-2</v>
      </c>
      <c r="AC277" s="92">
        <f>IF('III Tool Overview'!$H$6="Western Isles Health Board",0,IF('III Tool Overview'!$H$6="Eilean Siar Local Authority",0,hosp_count(2,B277,C277,D277,$C$1,G277,1,F277,F277,SIMDRateRatios_hosp,SIMDrateratios,RateRatios!$B$3)*10))</f>
        <v>755.06308755642419</v>
      </c>
      <c r="AD277" s="92">
        <f>IF('III Tool Overview'!$H$6="Western Isles Health Board",0,IF('III Tool Overview'!$H$6="Eilean Siar Local Authority",0,hosp_count(2,B277,C277,D277,$C$1,G277+H277,1,F277,F277,SIMDRateRatios_hosp,SIMDrateratios,RateRatios!$B$3)*10))</f>
        <v>755.05647689944806</v>
      </c>
      <c r="AE277" s="92">
        <f t="shared" si="412"/>
        <v>6.6106569761359424E-3</v>
      </c>
      <c r="AF277" s="92">
        <f>IF('III Tool Overview'!$H$6="Western Isles Health Board",0,IF('III Tool Overview'!$H$6="Eilean Siar Local Authority",0,hosp_count(5,B277,C277,D277,$C$1,G277,1,F277,F277,SIMDRateRatios_hosp,SIMDrateratios,RateRatios!$B$3)*1000))</f>
        <v>294619.5028379765</v>
      </c>
      <c r="AG277" s="92">
        <f>IF('III Tool Overview'!$H$6="Western Isles Health Board",0,IF('III Tool Overview'!$H$6="Eilean Siar Local Authority",0,hosp_count(5,B277,C277,D277,$C$1,G277+H277,1,F277,F277,SIMDRateRatios_hosp,SIMDrateratios,RateRatios!$B$3)*1000))</f>
        <v>294617.13403308752</v>
      </c>
      <c r="AH277" s="92">
        <f t="shared" si="413"/>
        <v>2.3688048889744096</v>
      </c>
      <c r="AI277" s="92">
        <f>IF('III Tool Overview'!$H$6="Western Isles Health Board",0,IF('III Tool Overview'!$H$6="Eilean Siar Local Authority",0,hosp_count(10,B277,C277,D277,$C$1,G277,1,F277,F277,SIMDRateRatios_hosp,SIMDrateratios,RateRatios!$B$3)*10))</f>
        <v>6232.223642813804</v>
      </c>
      <c r="AJ277" s="92">
        <f>IF('III Tool Overview'!$H$6="Western Isles Health Board",0,IF('III Tool Overview'!$H$6="Eilean Siar Local Authority",0,hosp_count(10,B277,C277,D277,$C$1,G277+H277,1,F277,F277,SIMDRateRatios_hosp,SIMDrateratios,RateRatios!$B$3)*10))</f>
        <v>6232.1820521755108</v>
      </c>
      <c r="AK277" s="92">
        <f t="shared" si="414"/>
        <v>4.1590638293200755E-2</v>
      </c>
      <c r="AL277" s="92">
        <f>IF('III Tool Overview'!$H$6="Western Isles Health Board",0,IF('III Tool Overview'!$H$6="Eilean Siar Local Authority",0,hosp_count(20,B277,C277,D277,$C$1,G277,1,F277,F277,SIMDRateRatios_hosp,SIMDrateratios,RateRatios!$B$3)*10))</f>
        <v>10689.305218651305</v>
      </c>
      <c r="AM277" s="92">
        <f>IF('III Tool Overview'!$H$6="Western Isles Health Board",0,IF('III Tool Overview'!$H$6="Eilean Siar Local Authority",0,hosp_count(20,B277,C277,D277,$C$1,G277+H277,1,F277,F277,SIMDRateRatios_hosp,SIMDrateratios,RateRatios!$B$3)*10))</f>
        <v>10689.267010077117</v>
      </c>
      <c r="AN277" s="92">
        <f t="shared" si="415"/>
        <v>3.8208574187592603E-2</v>
      </c>
    </row>
    <row r="278" spans="1:44" x14ac:dyDescent="0.2">
      <c r="A278" s="91" t="s">
        <v>129</v>
      </c>
      <c r="B278" s="98">
        <v>95</v>
      </c>
      <c r="C278" s="76" t="s">
        <v>3</v>
      </c>
      <c r="D278" s="76">
        <v>5</v>
      </c>
      <c r="E278" s="84">
        <v>1</v>
      </c>
      <c r="F278" s="80">
        <f>HLOOKUP('III Tool Overview'!$H$6,LookUpData_Pop!$B$1:$AV$269,LookUpData_Pop!BB270,FALSE)/50</f>
        <v>92.18</v>
      </c>
      <c r="G278" s="59">
        <f>'III Tool Overview'!$H$9/110</f>
        <v>0</v>
      </c>
      <c r="H278" s="72">
        <f t="shared" si="407"/>
        <v>92.18</v>
      </c>
      <c r="I278" s="92">
        <f>IF('III Tool Overview'!$H$6="Western Isles Health Board",0,IF('III Tool Overview'!$H$6="Eilean Siar Local Authority",0,new_ci(2,B278,C278,D278,$C$1,G278,1,F278,E278*F278,SIMDrateratios,RateRatios!$B$3)*10))</f>
        <v>64.699950857851718</v>
      </c>
      <c r="J278" s="92">
        <f>IF('III Tool Overview'!$H$6="Western Isles Health Board",0,IF('III Tool Overview'!$H$6="Eilean Siar Local Authority",0,new_ci(2,B278,C278,D278,$C$1,G278+H278,1,H278,H278,SIMDrateratios,RateRatios!$B$3)*10))</f>
        <v>64.699251499174949</v>
      </c>
      <c r="K278" s="92">
        <f>IF('III Tool Overview'!$H$6="Western Isles Health Board",0,IF('III Tool Overview'!$H$6="Eilean Siar Local Authority",0,new_ci(5,B278,C278,D278,$C$1,G278,1,F278,F278,SIMDrateratios,RateRatios!$B$3)*1000))</f>
        <v>25461.035780819977</v>
      </c>
      <c r="L278" s="72">
        <f>IF('III Tool Overview'!$H$6="Western Isles Health Board",0,IF('III Tool Overview'!$H$6="Eilean Siar Local Authority",0,new_ci(5,B278,C278,D278,$C$1,H278,1,F278,F278,SIMDrateratios,RateRatios!$B$3)*1000))</f>
        <v>25460.793963061904</v>
      </c>
      <c r="M278" s="92">
        <f>IF('III Tool Overview'!$H$6="Western Isles Health Board",0,IF('III Tool Overview'!$H$6="Eilean Siar Local Authority",0,new_ci(10,B278,C278,D278,$C$1,G278,1,F278,F278,SIMDrateratios,RateRatios!$B$3)*10))</f>
        <v>536.67752509586853</v>
      </c>
      <c r="N278" s="92">
        <f>IF('III Tool Overview'!$H$6="Western Isles Health Board",0,IF('III Tool Overview'!$H$6="Eilean Siar Local Authority",0,new_ci(10,B278,C278,D278,$C$1,G278+H278,1,F278,F278,SIMDrateratios,RateRatios!$B$3)*10))</f>
        <v>536.67375637900329</v>
      </c>
      <c r="O278" s="92">
        <f>IF('III Tool Overview'!$H$6="Western Isles Health Board",0,IF('III Tool Overview'!$H$6="Eilean Siar Local Authority",0,new_ci(20,B278,C278,D278,$C$1,G278,1,F278,F278,SIMDrateratios,RateRatios!$B$3)*10))</f>
        <v>861.59491567919031</v>
      </c>
      <c r="P278" s="92">
        <f>IF('III Tool Overview'!$H$6="Western Isles Health Board",0,IF('III Tool Overview'!$H$6="Eilean Siar Local Authority",0,new_ci(20,B278,C278,D278,$C$1,G278+H278,1,F278,F278,SIMDrateratios,RateRatios!$B$3)*10))</f>
        <v>861.59307376488482</v>
      </c>
      <c r="Q278" s="92">
        <f>IF('III Tool Overview'!$H$6="Western Isles Health Board",0,IF('III Tool Overview'!$H$6="Eilean Siar Local Authority",0,new_yll(2,B278,C278,D278,$C$1,G278,1,F278,F278,SIMDrateratios,RateRatios!$B$3)*10))</f>
        <v>258.79980343140687</v>
      </c>
      <c r="R278" s="92">
        <f>IF('III Tool Overview'!$H$6="Western Isles Health Board",0,IF('III Tool Overview'!$H$6="Eilean Siar Local Authority",0,new_yll(2,B278,C278,D278,$C$1,G278+H278,1,F278,F278,SIMDrateratios,RateRatios!$B$3)*10))</f>
        <v>258.7970059966998</v>
      </c>
      <c r="S278" s="92">
        <f t="shared" si="408"/>
        <v>2.797434707076718E-3</v>
      </c>
      <c r="T278" s="92">
        <f>IF('III Tool Overview'!$H$6="Western Isles Health Board",0,IF('III Tool Overview'!$H$6="Eilean Siar Local Authority",0,new_yll(5,B278,C278,D278,$C$1,G278,1,F278,F278,SIMDrateratios,RateRatios!$B$3)*1000))</f>
        <v>64057.902209450956</v>
      </c>
      <c r="U278" s="92">
        <f>IF('III Tool Overview'!$H$6="Western Isles Health Board",0,IF('III Tool Overview'!$H$6="Eilean Siar Local Authority",0,new_yll(5,B278,C278,D278,$C$1,G278+H278,1,F278,F278,SIMDrateratios,RateRatios!$B$3)*1000))</f>
        <v>64057.265107896783</v>
      </c>
      <c r="V278" s="92">
        <f t="shared" si="409"/>
        <v>0.63710155417356873</v>
      </c>
      <c r="W278" s="92">
        <f>IF('III Tool Overview'!$H$6="Western Isles Health Board",0,IF('III Tool Overview'!$H$6="Eilean Siar Local Authority",0,new_yll(10,B278,C278,D278,$C$1,G278,1,F278,F278,SIMDrateratios,RateRatios!$B$3)*10))</f>
        <v>99.83957336631498</v>
      </c>
      <c r="X278" s="92">
        <f>IF('III Tool Overview'!$H$6="Western Isles Health Board",0,IF('III Tool Overview'!$H$6="Eilean Siar Local Authority",0,new_yll(10,B278,C278,D278,$C$1,G278+H278,1,F278,F278,SIMDrateratios,RateRatios!$B$3)*10))</f>
        <v>99.835104760366704</v>
      </c>
      <c r="Y278" s="92">
        <f t="shared" si="410"/>
        <v>4.4686059482756946E-3</v>
      </c>
      <c r="Z278" s="92">
        <f>IF('III Tool Overview'!$H$6="Western Isles Health Board",0,IF('III Tool Overview'!$H$6="Eilean Siar Local Authority",0,new_yll(20,B278,C278,D278,$C$1,G278,1,F278,F278,SIMDrateratios,RateRatios!$B$3)*10))</f>
        <v>-2694.0200410855223</v>
      </c>
      <c r="AA278" s="92">
        <f>IF('III Tool Overview'!$H$6="Western Isles Health Board",0,IF('III Tool Overview'!$H$6="Eilean Siar Local Authority",0,new_yll(20,B278,C278,D278,$C$1,G278+H278,1,F278,F278,SIMDrateratios,RateRatios!$B$3)*10))</f>
        <v>-2694.0459418768123</v>
      </c>
      <c r="AB278" s="92">
        <f t="shared" si="411"/>
        <v>2.5900791290041525E-2</v>
      </c>
      <c r="AC278" s="92">
        <f>IF('III Tool Overview'!$H$6="Western Isles Health Board",0,IF('III Tool Overview'!$H$6="Eilean Siar Local Authority",0,hosp_count(2,B278,C278,D278,$C$1,G278,1,F278,F278,SIMDRateRatios_hosp,SIMDrateratios,RateRatios!$B$3)*10))</f>
        <v>482.03450087047327</v>
      </c>
      <c r="AD278" s="92">
        <f>IF('III Tool Overview'!$H$6="Western Isles Health Board",0,IF('III Tool Overview'!$H$6="Eilean Siar Local Authority",0,hosp_count(2,B278,C278,D278,$C$1,G278+H278,1,F278,F278,SIMDRateRatios_hosp,SIMDrateratios,RateRatios!$B$3)*10))</f>
        <v>482.03029913365549</v>
      </c>
      <c r="AE278" s="92">
        <f t="shared" si="412"/>
        <v>4.2017368177766912E-3</v>
      </c>
      <c r="AF278" s="92">
        <f>IF('III Tool Overview'!$H$6="Western Isles Health Board",0,IF('III Tool Overview'!$H$6="Eilean Siar Local Authority",0,hosp_count(5,B278,C278,D278,$C$1,G278,1,F278,F278,SIMDRateRatios_hosp,SIMDrateratios,RateRatios!$B$3)*1000))</f>
        <v>179192.19537679834</v>
      </c>
      <c r="AG278" s="92">
        <f>IF('III Tool Overview'!$H$6="Western Isles Health Board",0,IF('III Tool Overview'!$H$6="Eilean Siar Local Authority",0,hosp_count(5,B278,C278,D278,$C$1,G278+H278,1,F278,F278,SIMDRateRatios_hosp,SIMDrateratios,RateRatios!$B$3)*1000))</f>
        <v>179190.85308761551</v>
      </c>
      <c r="AH278" s="92">
        <f t="shared" si="413"/>
        <v>1.3422891828231514</v>
      </c>
      <c r="AI278" s="92">
        <f>IF('III Tool Overview'!$H$6="Western Isles Health Board",0,IF('III Tool Overview'!$H$6="Eilean Siar Local Authority",0,hosp_count(10,B278,C278,D278,$C$1,G278,1,F278,F278,SIMDRateRatios_hosp,SIMDrateratios,RateRatios!$B$3)*10))</f>
        <v>3466.5531789836596</v>
      </c>
      <c r="AJ278" s="92">
        <f>IF('III Tool Overview'!$H$6="Western Isles Health Board",0,IF('III Tool Overview'!$H$6="Eilean Siar Local Authority",0,hosp_count(10,B278,C278,D278,$C$1,G278+H278,1,F278,F278,SIMDRateRatios_hosp,SIMDrateratios,RateRatios!$B$3)*10))</f>
        <v>3466.534760782547</v>
      </c>
      <c r="AK278" s="92">
        <f t="shared" si="414"/>
        <v>1.8418201112581301E-2</v>
      </c>
      <c r="AL278" s="92">
        <f>IF('III Tool Overview'!$H$6="Western Isles Health Board",0,IF('III Tool Overview'!$H$6="Eilean Siar Local Authority",0,hosp_count(20,B278,C278,D278,$C$1,G278,1,F278,F278,SIMDRateRatios_hosp,SIMDrateratios,RateRatios!$B$3)*10))</f>
        <v>4978.9486118412324</v>
      </c>
      <c r="AM278" s="92">
        <f>IF('III Tool Overview'!$H$6="Western Isles Health Board",0,IF('III Tool Overview'!$H$6="Eilean Siar Local Authority",0,hosp_count(20,B278,C278,D278,$C$1,G278+H278,1,F278,F278,SIMDRateRatios_hosp,SIMDrateratios,RateRatios!$B$3)*10))</f>
        <v>4978.9407386286912</v>
      </c>
      <c r="AN278" s="92">
        <f t="shared" si="415"/>
        <v>7.8732125411988818E-3</v>
      </c>
    </row>
    <row r="279" spans="1:44" x14ac:dyDescent="0.2">
      <c r="A279" s="93" t="s">
        <v>131</v>
      </c>
      <c r="B279" s="90"/>
      <c r="C279" s="94"/>
      <c r="D279" s="94"/>
      <c r="E279" s="95"/>
      <c r="F279" s="96">
        <f>SUM(F259:F278)</f>
        <v>10633.240000000003</v>
      </c>
      <c r="G279" s="96">
        <f t="shared" ref="G279" si="416">SUM(G259:G278)</f>
        <v>0</v>
      </c>
      <c r="H279" s="96">
        <f t="shared" ref="H279" si="417">SUM(H259:H278)</f>
        <v>10633.240000000003</v>
      </c>
      <c r="I279" s="96">
        <f t="shared" ref="I279" si="418">SUM(I259:I278)</f>
        <v>472.43675707604024</v>
      </c>
      <c r="J279" s="96">
        <f t="shared" ref="J279" si="419">SUM(J259:J278)</f>
        <v>472.43151403772754</v>
      </c>
      <c r="K279" s="96">
        <f t="shared" ref="K279" si="420">SUM(K259:K278)</f>
        <v>201410.12716293472</v>
      </c>
      <c r="L279" s="96">
        <f t="shared" ref="L279" si="421">SUM(L259:L278)</f>
        <v>201407.98040695835</v>
      </c>
      <c r="M279" s="96">
        <f>SUM(M259:M278)</f>
        <v>5009.4442869007999</v>
      </c>
      <c r="N279" s="96">
        <f t="shared" ref="N279" si="422">SUM(N259:N278)</f>
        <v>5009.3948928632253</v>
      </c>
      <c r="O279" s="96">
        <f>SUM(O259:O278)</f>
        <v>12591.342105202721</v>
      </c>
      <c r="P279" s="96">
        <f t="shared" ref="P279" si="423">SUM(P259:P278)</f>
        <v>12591.238957605836</v>
      </c>
      <c r="Q279" s="96">
        <f t="shared" ref="Q279" si="424">SUM(Q259:Q278)</f>
        <v>11354.434821016552</v>
      </c>
      <c r="R279" s="96">
        <f t="shared" ref="R279" si="425">SUM(R259:R278)</f>
        <v>11354.308041621405</v>
      </c>
      <c r="S279" s="96">
        <f t="shared" ref="S279" si="426">SUM(S259:S278)</f>
        <v>0.12677939514361469</v>
      </c>
      <c r="T279" s="96">
        <f t="shared" ref="T279" si="427">SUM(T259:T278)</f>
        <v>4625222.4699844494</v>
      </c>
      <c r="U279" s="96">
        <f t="shared" ref="U279" si="428">SUM(U259:U278)</f>
        <v>4625171.7331468891</v>
      </c>
      <c r="V279" s="96">
        <f t="shared" ref="V279" si="429">SUM(V259:V278)</f>
        <v>50.73683756075684</v>
      </c>
      <c r="W279" s="96">
        <f t="shared" ref="W279" si="430">SUM(W259:W278)</f>
        <v>106323.85593737758</v>
      </c>
      <c r="X279" s="96">
        <f t="shared" ref="X279" si="431">SUM(X259:X278)</f>
        <v>106322.71710356163</v>
      </c>
      <c r="Y279" s="96">
        <f t="shared" ref="Y279" si="432">SUM(Y259:Y278)</f>
        <v>1.138833815945091</v>
      </c>
      <c r="Z279" s="96">
        <f t="shared" ref="Z279" si="433">SUM(Z259:Z278)</f>
        <v>227055.1643295206</v>
      </c>
      <c r="AA279" s="96">
        <f t="shared" ref="AA279" si="434">SUM(AA259:AA278)</f>
        <v>227052.76760930667</v>
      </c>
      <c r="AB279" s="96">
        <f t="shared" ref="AB279" si="435">SUM(AB259:AB278)</f>
        <v>2.3967202139969856</v>
      </c>
      <c r="AC279" s="96">
        <f t="shared" ref="AC279" si="436">SUM(AC259:AC278)</f>
        <v>17795.820530936384</v>
      </c>
      <c r="AD279" s="96">
        <f t="shared" ref="AD279" si="437">SUM(AD259:AD278)</f>
        <v>17795.665091550203</v>
      </c>
      <c r="AE279" s="96">
        <f t="shared" ref="AE279" si="438">SUM(AE259:AE278)</f>
        <v>0.15543938618280606</v>
      </c>
      <c r="AF279" s="96">
        <f t="shared" ref="AF279" si="439">SUM(AF259:AF278)</f>
        <v>7302784.6166112628</v>
      </c>
      <c r="AG279" s="96">
        <f t="shared" ref="AG279" si="440">SUM(AG259:AG278)</f>
        <v>7302721.9647603277</v>
      </c>
      <c r="AH279" s="96">
        <f t="shared" ref="AH279" si="441">SUM(AH259:AH278)</f>
        <v>62.651850935268158</v>
      </c>
      <c r="AI279" s="96">
        <f t="shared" ref="AI279" si="442">SUM(AI259:AI278)</f>
        <v>171044.06248075902</v>
      </c>
      <c r="AJ279" s="96">
        <f t="shared" ref="AJ279" si="443">SUM(AJ259:AJ278)</f>
        <v>171042.64223763408</v>
      </c>
      <c r="AK279" s="96">
        <f t="shared" ref="AK279" si="444">SUM(AK259:AK278)</f>
        <v>1.4202431250113818</v>
      </c>
      <c r="AL279" s="96">
        <f t="shared" ref="AL279" si="445">SUM(AL259:AL278)</f>
        <v>387244.41928407113</v>
      </c>
      <c r="AM279" s="96">
        <f t="shared" ref="AM279" si="446">SUM(AM259:AM278)</f>
        <v>387241.42919823161</v>
      </c>
      <c r="AN279" s="96">
        <f t="shared" ref="AN279" si="447">SUM(AN259:AN278)</f>
        <v>2.9900858395690193</v>
      </c>
      <c r="AO279" s="233"/>
      <c r="AP279" s="233"/>
      <c r="AQ279" s="233"/>
      <c r="AR279" s="233"/>
    </row>
  </sheetData>
  <pageMargins left="0.75" right="0.75" top="1" bottom="1" header="0.5" footer="0.5"/>
  <pageSetup paperSize="9" orientation="portrait" horizontalDpi="200"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D294"/>
  <sheetViews>
    <sheetView zoomScale="55" zoomScaleNormal="55" workbookViewId="0">
      <pane xSplit="1" ySplit="3" topLeftCell="U4" activePane="bottomRight" state="frozen"/>
      <selection activeCell="I9" sqref="I9"/>
      <selection pane="topRight" activeCell="I9" sqref="I9"/>
      <selection pane="bottomLeft" activeCell="I9" sqref="I9"/>
      <selection pane="bottomRight" activeCell="BL84" sqref="BL84"/>
    </sheetView>
  </sheetViews>
  <sheetFormatPr defaultRowHeight="12.75" x14ac:dyDescent="0.2"/>
  <cols>
    <col min="1" max="1" width="22.140625" style="134" customWidth="1"/>
    <col min="2" max="17" width="12.85546875" style="134" customWidth="1"/>
    <col min="18" max="48" width="9.140625" style="134"/>
    <col min="49" max="49" width="12.5703125" style="179" hidden="1" customWidth="1"/>
    <col min="50" max="50" width="6.140625" style="8" hidden="1" customWidth="1"/>
    <col min="51" max="51" width="13.42578125" style="180" hidden="1" customWidth="1"/>
    <col min="52" max="52" width="6.140625" style="8" hidden="1" customWidth="1"/>
    <col min="53" max="53" width="0" style="8" hidden="1" customWidth="1"/>
    <col min="54" max="54" width="9.85546875" style="185" customWidth="1"/>
    <col min="55" max="62" width="0" style="134" hidden="1" customWidth="1"/>
    <col min="63" max="16384" width="9.140625" style="134"/>
  </cols>
  <sheetData>
    <row r="1" spans="1:56" s="119" customFormat="1" ht="65.25" customHeight="1" thickBot="1" x14ac:dyDescent="0.25">
      <c r="A1" s="112" t="s">
        <v>185</v>
      </c>
      <c r="B1" s="101" t="s">
        <v>22</v>
      </c>
      <c r="C1" s="101" t="s">
        <v>136</v>
      </c>
      <c r="D1" s="101" t="s">
        <v>137</v>
      </c>
      <c r="E1" s="101" t="s">
        <v>138</v>
      </c>
      <c r="F1" s="101" t="s">
        <v>139</v>
      </c>
      <c r="G1" s="101" t="s">
        <v>140</v>
      </c>
      <c r="H1" s="101" t="s">
        <v>141</v>
      </c>
      <c r="I1" s="101" t="s">
        <v>142</v>
      </c>
      <c r="J1" s="101" t="s">
        <v>143</v>
      </c>
      <c r="K1" s="101" t="s">
        <v>144</v>
      </c>
      <c r="L1" s="101" t="s">
        <v>145</v>
      </c>
      <c r="M1" s="101" t="s">
        <v>146</v>
      </c>
      <c r="N1" s="101" t="s">
        <v>147</v>
      </c>
      <c r="O1" s="101" t="s">
        <v>148</v>
      </c>
      <c r="P1" s="101" t="s">
        <v>149</v>
      </c>
      <c r="Q1" s="102" t="s">
        <v>150</v>
      </c>
      <c r="R1" s="103" t="s">
        <v>151</v>
      </c>
      <c r="S1" s="103" t="s">
        <v>152</v>
      </c>
      <c r="T1" s="103" t="s">
        <v>153</v>
      </c>
      <c r="U1" s="103" t="s">
        <v>154</v>
      </c>
      <c r="V1" s="103" t="s">
        <v>155</v>
      </c>
      <c r="W1" s="103" t="s">
        <v>156</v>
      </c>
      <c r="X1" s="103" t="s">
        <v>157</v>
      </c>
      <c r="Y1" s="103" t="s">
        <v>158</v>
      </c>
      <c r="Z1" s="103" t="s">
        <v>159</v>
      </c>
      <c r="AA1" s="103" t="s">
        <v>160</v>
      </c>
      <c r="AB1" s="103" t="s">
        <v>161</v>
      </c>
      <c r="AC1" s="103" t="s">
        <v>162</v>
      </c>
      <c r="AD1" s="103" t="s">
        <v>163</v>
      </c>
      <c r="AE1" s="103" t="s">
        <v>164</v>
      </c>
      <c r="AF1" s="103" t="s">
        <v>165</v>
      </c>
      <c r="AG1" s="103" t="s">
        <v>166</v>
      </c>
      <c r="AH1" s="103" t="s">
        <v>167</v>
      </c>
      <c r="AI1" s="103" t="s">
        <v>168</v>
      </c>
      <c r="AJ1" s="103" t="s">
        <v>169</v>
      </c>
      <c r="AK1" s="103" t="s">
        <v>170</v>
      </c>
      <c r="AL1" s="103" t="s">
        <v>171</v>
      </c>
      <c r="AM1" s="103" t="s">
        <v>172</v>
      </c>
      <c r="AN1" s="103" t="s">
        <v>173</v>
      </c>
      <c r="AO1" s="103" t="s">
        <v>174</v>
      </c>
      <c r="AP1" s="103" t="s">
        <v>175</v>
      </c>
      <c r="AQ1" s="103" t="s">
        <v>176</v>
      </c>
      <c r="AR1" s="103" t="s">
        <v>177</v>
      </c>
      <c r="AS1" s="103" t="s">
        <v>178</v>
      </c>
      <c r="AT1" s="103" t="s">
        <v>179</v>
      </c>
      <c r="AU1" s="103" t="s">
        <v>180</v>
      </c>
      <c r="AV1" s="104" t="s">
        <v>181</v>
      </c>
      <c r="AW1" s="115" t="s">
        <v>186</v>
      </c>
      <c r="AX1" s="116"/>
      <c r="AY1" s="117" t="s">
        <v>187</v>
      </c>
      <c r="AZ1" s="118"/>
      <c r="BB1" s="120" t="s">
        <v>188</v>
      </c>
    </row>
    <row r="2" spans="1:56" s="119" customFormat="1" ht="14.25" customHeight="1" thickBot="1" x14ac:dyDescent="0.25">
      <c r="A2" s="112"/>
      <c r="B2" s="101"/>
      <c r="C2" s="101"/>
      <c r="D2" s="101"/>
      <c r="E2" s="101"/>
      <c r="F2" s="101"/>
      <c r="G2" s="101"/>
      <c r="H2" s="101"/>
      <c r="I2" s="101"/>
      <c r="J2" s="101"/>
      <c r="K2" s="101"/>
      <c r="L2" s="101"/>
      <c r="M2" s="101"/>
      <c r="N2" s="101"/>
      <c r="O2" s="101"/>
      <c r="P2" s="101"/>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121"/>
      <c r="AX2" s="122"/>
      <c r="AY2" s="123"/>
      <c r="AZ2" s="124"/>
      <c r="BB2" s="125"/>
    </row>
    <row r="3" spans="1:56" ht="13.5" thickBot="1" x14ac:dyDescent="0.25">
      <c r="A3" s="100" t="s">
        <v>75</v>
      </c>
      <c r="B3" s="126"/>
      <c r="C3" s="126"/>
      <c r="D3" s="126"/>
      <c r="E3" s="126"/>
      <c r="F3" s="126"/>
      <c r="G3" s="126"/>
      <c r="H3" s="126"/>
      <c r="I3" s="126"/>
      <c r="J3" s="126"/>
      <c r="K3" s="126"/>
      <c r="L3" s="126"/>
      <c r="M3" s="126"/>
      <c r="N3" s="126"/>
      <c r="O3" s="126"/>
      <c r="P3" s="126"/>
      <c r="Q3" s="127"/>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8"/>
      <c r="AW3" s="129"/>
      <c r="AX3" s="130"/>
      <c r="AY3" s="131" t="s">
        <v>189</v>
      </c>
      <c r="AZ3" s="132"/>
      <c r="BB3" s="133"/>
    </row>
    <row r="4" spans="1:56" ht="15" x14ac:dyDescent="0.25">
      <c r="A4" s="105" t="s">
        <v>76</v>
      </c>
      <c r="B4" s="135">
        <f t="shared" ref="B4:AV9" si="0">B11+B18</f>
        <v>26028700</v>
      </c>
      <c r="C4" s="135">
        <f t="shared" si="0"/>
        <v>1842310</v>
      </c>
      <c r="D4" s="135">
        <f t="shared" si="0"/>
        <v>563290</v>
      </c>
      <c r="E4" s="135">
        <f t="shared" si="0"/>
        <v>744990</v>
      </c>
      <c r="F4" s="135">
        <f t="shared" si="0"/>
        <v>1816170</v>
      </c>
      <c r="G4" s="135">
        <f t="shared" si="0"/>
        <v>1462810</v>
      </c>
      <c r="H4" s="135">
        <f t="shared" si="0"/>
        <v>2740100</v>
      </c>
      <c r="I4" s="135">
        <f t="shared" si="0"/>
        <v>5623880</v>
      </c>
      <c r="J4" s="135">
        <f t="shared" si="0"/>
        <v>1561710</v>
      </c>
      <c r="K4" s="135">
        <f t="shared" si="0"/>
        <v>3196900</v>
      </c>
      <c r="L4" s="135">
        <f t="shared" si="0"/>
        <v>4127400</v>
      </c>
      <c r="M4" s="135">
        <f t="shared" si="0"/>
        <v>101240</v>
      </c>
      <c r="N4" s="135">
        <f t="shared" si="0"/>
        <v>111780</v>
      </c>
      <c r="O4" s="135">
        <f t="shared" si="0"/>
        <v>2003560</v>
      </c>
      <c r="P4" s="135">
        <f t="shared" si="0"/>
        <v>132560</v>
      </c>
      <c r="Q4" s="135">
        <f t="shared" si="0"/>
        <v>1073050</v>
      </c>
      <c r="R4" s="135">
        <f t="shared" si="0"/>
        <v>1223560</v>
      </c>
      <c r="S4" s="135">
        <f t="shared" si="0"/>
        <v>557200</v>
      </c>
      <c r="T4" s="135">
        <f t="shared" si="0"/>
        <v>450020</v>
      </c>
      <c r="U4" s="135">
        <f t="shared" si="0"/>
        <v>253050</v>
      </c>
      <c r="V4" s="135">
        <f t="shared" si="0"/>
        <v>744990</v>
      </c>
      <c r="W4" s="135">
        <f t="shared" si="0"/>
        <v>719500</v>
      </c>
      <c r="X4" s="135">
        <f t="shared" si="0"/>
        <v>602630</v>
      </c>
      <c r="Y4" s="135">
        <f t="shared" si="0"/>
        <v>523830</v>
      </c>
      <c r="Z4" s="135">
        <f t="shared" si="0"/>
        <v>484790</v>
      </c>
      <c r="AA4" s="135">
        <f t="shared" si="0"/>
        <v>448070</v>
      </c>
      <c r="AB4" s="135">
        <f t="shared" si="0"/>
        <v>2381440</v>
      </c>
      <c r="AC4" s="135">
        <f t="shared" si="0"/>
        <v>132560</v>
      </c>
      <c r="AD4" s="135">
        <f t="shared" si="0"/>
        <v>764300</v>
      </c>
      <c r="AE4" s="135">
        <f t="shared" si="0"/>
        <v>1816170</v>
      </c>
      <c r="AF4" s="135">
        <f t="shared" si="0"/>
        <v>2940530</v>
      </c>
      <c r="AG4" s="135">
        <f t="shared" si="0"/>
        <v>1111690</v>
      </c>
      <c r="AH4" s="135">
        <f t="shared" si="0"/>
        <v>403060</v>
      </c>
      <c r="AI4" s="135">
        <f t="shared" si="0"/>
        <v>405470</v>
      </c>
      <c r="AJ4" s="135">
        <f t="shared" si="0"/>
        <v>443490</v>
      </c>
      <c r="AK4" s="135">
        <f t="shared" si="0"/>
        <v>680460</v>
      </c>
      <c r="AL4" s="135">
        <f t="shared" si="0"/>
        <v>1640600</v>
      </c>
      <c r="AM4" s="135">
        <f t="shared" si="0"/>
        <v>101240</v>
      </c>
      <c r="AN4" s="135">
        <f t="shared" si="0"/>
        <v>726860</v>
      </c>
      <c r="AO4" s="135">
        <f t="shared" si="0"/>
        <v>854260</v>
      </c>
      <c r="AP4" s="135">
        <f t="shared" si="0"/>
        <v>563290</v>
      </c>
      <c r="AQ4" s="135">
        <f t="shared" si="0"/>
        <v>111780</v>
      </c>
      <c r="AR4" s="135">
        <f t="shared" si="0"/>
        <v>559220</v>
      </c>
      <c r="AS4" s="135">
        <f t="shared" si="0"/>
        <v>1556300</v>
      </c>
      <c r="AT4" s="135">
        <f t="shared" si="0"/>
        <v>445460</v>
      </c>
      <c r="AU4" s="135">
        <f t="shared" si="0"/>
        <v>454130</v>
      </c>
      <c r="AV4" s="135">
        <f t="shared" si="0"/>
        <v>855700</v>
      </c>
      <c r="AW4" s="136">
        <v>1.0669987246485007E-2</v>
      </c>
      <c r="AX4" s="137" t="s">
        <v>190</v>
      </c>
      <c r="AY4" s="138"/>
      <c r="AZ4" s="139"/>
      <c r="BB4" s="106">
        <v>3</v>
      </c>
      <c r="BD4" s="257" t="s">
        <v>22</v>
      </c>
    </row>
    <row r="5" spans="1:56" ht="15" x14ac:dyDescent="0.25">
      <c r="A5" s="107" t="s">
        <v>78</v>
      </c>
      <c r="B5" s="135">
        <f>B12+B19</f>
        <v>5252913</v>
      </c>
      <c r="C5" s="135">
        <f t="shared" si="0"/>
        <v>517418</v>
      </c>
      <c r="D5" s="135">
        <f t="shared" si="0"/>
        <v>31103</v>
      </c>
      <c r="E5" s="135">
        <f t="shared" si="0"/>
        <v>57195</v>
      </c>
      <c r="F5" s="135">
        <f t="shared" si="0"/>
        <v>337361</v>
      </c>
      <c r="G5" s="135">
        <f t="shared" si="0"/>
        <v>226030</v>
      </c>
      <c r="H5" s="135">
        <f t="shared" si="0"/>
        <v>165297</v>
      </c>
      <c r="I5" s="135">
        <f t="shared" si="0"/>
        <v>2077406</v>
      </c>
      <c r="J5" s="135">
        <f t="shared" si="0"/>
        <v>133916</v>
      </c>
      <c r="K5" s="135">
        <f t="shared" si="0"/>
        <v>840054</v>
      </c>
      <c r="L5" s="135">
        <f t="shared" si="0"/>
        <v>513447</v>
      </c>
      <c r="M5" s="135">
        <f t="shared" si="0"/>
        <v>0</v>
      </c>
      <c r="N5" s="135">
        <f t="shared" si="0"/>
        <v>0</v>
      </c>
      <c r="O5" s="135">
        <f t="shared" si="0"/>
        <v>353686</v>
      </c>
      <c r="P5" s="135">
        <f t="shared" si="0"/>
        <v>0</v>
      </c>
      <c r="Q5" s="135">
        <f t="shared" si="0"/>
        <v>138557</v>
      </c>
      <c r="R5" s="135">
        <f t="shared" si="0"/>
        <v>21399</v>
      </c>
      <c r="S5" s="135">
        <f t="shared" si="0"/>
        <v>48445</v>
      </c>
      <c r="T5" s="135">
        <f t="shared" si="0"/>
        <v>38987</v>
      </c>
      <c r="U5" s="135">
        <f t="shared" si="0"/>
        <v>66589</v>
      </c>
      <c r="V5" s="135">
        <f t="shared" si="0"/>
        <v>57195</v>
      </c>
      <c r="W5" s="135">
        <f t="shared" si="0"/>
        <v>264551</v>
      </c>
      <c r="X5" s="135">
        <f t="shared" si="0"/>
        <v>178759</v>
      </c>
      <c r="Y5" s="135">
        <f t="shared" si="0"/>
        <v>20668</v>
      </c>
      <c r="Z5" s="135">
        <f t="shared" si="0"/>
        <v>24104</v>
      </c>
      <c r="AA5" s="135">
        <f t="shared" si="0"/>
        <v>31965</v>
      </c>
      <c r="AB5" s="135">
        <f t="shared" si="0"/>
        <v>312418</v>
      </c>
      <c r="AC5" s="135">
        <f t="shared" si="0"/>
        <v>0</v>
      </c>
      <c r="AD5" s="135">
        <f t="shared" si="0"/>
        <v>113376</v>
      </c>
      <c r="AE5" s="135">
        <f t="shared" si="0"/>
        <v>337361</v>
      </c>
      <c r="AF5" s="135">
        <f t="shared" si="0"/>
        <v>1440003</v>
      </c>
      <c r="AG5" s="135">
        <f t="shared" si="0"/>
        <v>94929</v>
      </c>
      <c r="AH5" s="135">
        <f t="shared" si="0"/>
        <v>175340</v>
      </c>
      <c r="AI5" s="135">
        <f t="shared" si="0"/>
        <v>42770</v>
      </c>
      <c r="AJ5" s="135">
        <f t="shared" si="0"/>
        <v>5341</v>
      </c>
      <c r="AK5" s="135">
        <f t="shared" si="0"/>
        <v>248383</v>
      </c>
      <c r="AL5" s="135">
        <f t="shared" si="0"/>
        <v>534582</v>
      </c>
      <c r="AM5" s="135">
        <f t="shared" si="0"/>
        <v>0</v>
      </c>
      <c r="AN5" s="135">
        <f t="shared" si="0"/>
        <v>40690</v>
      </c>
      <c r="AO5" s="135">
        <f t="shared" si="0"/>
        <v>239460</v>
      </c>
      <c r="AP5" s="135">
        <f t="shared" si="0"/>
        <v>31103</v>
      </c>
      <c r="AQ5" s="135">
        <f t="shared" si="0"/>
        <v>0</v>
      </c>
      <c r="AR5" s="135">
        <f t="shared" si="0"/>
        <v>90276</v>
      </c>
      <c r="AS5" s="135">
        <f t="shared" si="0"/>
        <v>305472</v>
      </c>
      <c r="AT5" s="135">
        <f t="shared" si="0"/>
        <v>46065</v>
      </c>
      <c r="AU5" s="135">
        <f t="shared" si="0"/>
        <v>169970</v>
      </c>
      <c r="AV5" s="135">
        <f t="shared" si="0"/>
        <v>134155</v>
      </c>
      <c r="AW5" s="140">
        <v>1.3274686939749862E-2</v>
      </c>
      <c r="AX5" s="141"/>
      <c r="AY5" s="142"/>
      <c r="AZ5" s="143"/>
      <c r="BB5" s="144">
        <v>4</v>
      </c>
      <c r="BD5" s="257" t="s">
        <v>136</v>
      </c>
    </row>
    <row r="6" spans="1:56" ht="15" x14ac:dyDescent="0.25">
      <c r="A6" s="107" t="s">
        <v>80</v>
      </c>
      <c r="B6" s="135">
        <f>B13+B20</f>
        <v>5226592</v>
      </c>
      <c r="C6" s="135">
        <f t="shared" si="0"/>
        <v>512891</v>
      </c>
      <c r="D6" s="135">
        <f t="shared" si="0"/>
        <v>86790</v>
      </c>
      <c r="E6" s="135">
        <f t="shared" si="0"/>
        <v>171875</v>
      </c>
      <c r="F6" s="135">
        <f t="shared" si="0"/>
        <v>403234</v>
      </c>
      <c r="G6" s="135">
        <f t="shared" si="0"/>
        <v>345510</v>
      </c>
      <c r="H6" s="135">
        <f t="shared" si="0"/>
        <v>354054</v>
      </c>
      <c r="I6" s="135">
        <f t="shared" si="0"/>
        <v>992686</v>
      </c>
      <c r="J6" s="135">
        <f t="shared" si="0"/>
        <v>300723</v>
      </c>
      <c r="K6" s="135">
        <f t="shared" si="0"/>
        <v>832227</v>
      </c>
      <c r="L6" s="135">
        <f t="shared" si="0"/>
        <v>803580</v>
      </c>
      <c r="M6" s="135">
        <f t="shared" si="0"/>
        <v>21780</v>
      </c>
      <c r="N6" s="135">
        <f t="shared" si="0"/>
        <v>6985</v>
      </c>
      <c r="O6" s="135">
        <f t="shared" si="0"/>
        <v>335883</v>
      </c>
      <c r="P6" s="135">
        <f t="shared" si="0"/>
        <v>58374</v>
      </c>
      <c r="Q6" s="135">
        <f t="shared" si="0"/>
        <v>195837</v>
      </c>
      <c r="R6" s="135">
        <f t="shared" si="0"/>
        <v>102868</v>
      </c>
      <c r="S6" s="135">
        <f t="shared" si="0"/>
        <v>95352</v>
      </c>
      <c r="T6" s="135">
        <f t="shared" si="0"/>
        <v>75798</v>
      </c>
      <c r="U6" s="135">
        <f t="shared" si="0"/>
        <v>45819</v>
      </c>
      <c r="V6" s="135">
        <f t="shared" si="0"/>
        <v>171875</v>
      </c>
      <c r="W6" s="135">
        <f t="shared" si="0"/>
        <v>151204</v>
      </c>
      <c r="X6" s="135">
        <f t="shared" si="0"/>
        <v>191788</v>
      </c>
      <c r="Y6" s="135">
        <f t="shared" si="0"/>
        <v>87017</v>
      </c>
      <c r="Z6" s="135">
        <f t="shared" si="0"/>
        <v>99564</v>
      </c>
      <c r="AA6" s="135">
        <f t="shared" si="0"/>
        <v>40509</v>
      </c>
      <c r="AB6" s="135">
        <f t="shared" si="0"/>
        <v>332546</v>
      </c>
      <c r="AC6" s="135">
        <f t="shared" si="0"/>
        <v>58374</v>
      </c>
      <c r="AD6" s="135">
        <f t="shared" si="0"/>
        <v>210535</v>
      </c>
      <c r="AE6" s="135">
        <f t="shared" si="0"/>
        <v>403234</v>
      </c>
      <c r="AF6" s="135">
        <f t="shared" si="0"/>
        <v>543394</v>
      </c>
      <c r="AG6" s="135">
        <f t="shared" si="0"/>
        <v>224925</v>
      </c>
      <c r="AH6" s="135">
        <f t="shared" si="0"/>
        <v>60443</v>
      </c>
      <c r="AI6" s="135">
        <f t="shared" si="0"/>
        <v>130423</v>
      </c>
      <c r="AJ6" s="135">
        <f t="shared" si="0"/>
        <v>55349</v>
      </c>
      <c r="AK6" s="135">
        <f t="shared" si="0"/>
        <v>150283</v>
      </c>
      <c r="AL6" s="135">
        <f t="shared" si="0"/>
        <v>466570</v>
      </c>
      <c r="AM6" s="135">
        <f t="shared" si="0"/>
        <v>21780</v>
      </c>
      <c r="AN6" s="135">
        <f t="shared" si="0"/>
        <v>89327</v>
      </c>
      <c r="AO6" s="135">
        <f t="shared" si="0"/>
        <v>134521</v>
      </c>
      <c r="AP6" s="135">
        <f t="shared" si="0"/>
        <v>86790</v>
      </c>
      <c r="AQ6" s="135">
        <f t="shared" si="0"/>
        <v>6985</v>
      </c>
      <c r="AR6" s="135">
        <f t="shared" si="0"/>
        <v>170820</v>
      </c>
      <c r="AS6" s="135">
        <f t="shared" si="0"/>
        <v>365657</v>
      </c>
      <c r="AT6" s="135">
        <f t="shared" si="0"/>
        <v>89156</v>
      </c>
      <c r="AU6" s="135">
        <f t="shared" si="0"/>
        <v>126802</v>
      </c>
      <c r="AV6" s="135">
        <f t="shared" si="0"/>
        <v>241047</v>
      </c>
      <c r="AW6" s="140">
        <v>1.2350565421834908E-2</v>
      </c>
      <c r="AX6" s="141"/>
      <c r="AY6" s="142"/>
      <c r="AZ6" s="143"/>
      <c r="BB6" s="144">
        <v>5</v>
      </c>
      <c r="BD6" s="257" t="s">
        <v>137</v>
      </c>
    </row>
    <row r="7" spans="1:56" ht="15" x14ac:dyDescent="0.25">
      <c r="A7" s="107" t="s">
        <v>81</v>
      </c>
      <c r="B7" s="135">
        <f t="shared" ref="B7:Q8" si="1">B14+B21</f>
        <v>5199490</v>
      </c>
      <c r="C7" s="135">
        <f t="shared" si="1"/>
        <v>285226</v>
      </c>
      <c r="D7" s="135">
        <f t="shared" si="1"/>
        <v>172634</v>
      </c>
      <c r="E7" s="135">
        <f t="shared" si="1"/>
        <v>286916</v>
      </c>
      <c r="F7" s="135">
        <f t="shared" si="1"/>
        <v>361361</v>
      </c>
      <c r="G7" s="135">
        <f t="shared" si="1"/>
        <v>273321</v>
      </c>
      <c r="H7" s="135">
        <f t="shared" si="1"/>
        <v>599274</v>
      </c>
      <c r="I7" s="135">
        <f t="shared" si="1"/>
        <v>762939</v>
      </c>
      <c r="J7" s="135">
        <f t="shared" si="1"/>
        <v>525596</v>
      </c>
      <c r="K7" s="135">
        <f t="shared" si="1"/>
        <v>679083</v>
      </c>
      <c r="L7" s="135">
        <f t="shared" si="1"/>
        <v>761694</v>
      </c>
      <c r="M7" s="135">
        <f t="shared" si="1"/>
        <v>20767</v>
      </c>
      <c r="N7" s="135">
        <f t="shared" si="1"/>
        <v>45086</v>
      </c>
      <c r="O7" s="135">
        <f t="shared" si="1"/>
        <v>351407</v>
      </c>
      <c r="P7" s="135">
        <f t="shared" si="1"/>
        <v>74186</v>
      </c>
      <c r="Q7" s="135">
        <f t="shared" si="1"/>
        <v>176873</v>
      </c>
      <c r="R7" s="135">
        <f t="shared" si="0"/>
        <v>253919</v>
      </c>
      <c r="S7" s="135">
        <f t="shared" si="0"/>
        <v>125199</v>
      </c>
      <c r="T7" s="135">
        <f t="shared" si="0"/>
        <v>176950</v>
      </c>
      <c r="U7" s="135">
        <f t="shared" si="0"/>
        <v>60904</v>
      </c>
      <c r="V7" s="135">
        <f t="shared" si="0"/>
        <v>286916</v>
      </c>
      <c r="W7" s="135">
        <f t="shared" si="0"/>
        <v>88915</v>
      </c>
      <c r="X7" s="135">
        <f t="shared" si="0"/>
        <v>76172</v>
      </c>
      <c r="Y7" s="135">
        <f t="shared" si="0"/>
        <v>39685</v>
      </c>
      <c r="Z7" s="135">
        <f t="shared" si="0"/>
        <v>123150</v>
      </c>
      <c r="AA7" s="135">
        <f t="shared" si="0"/>
        <v>36343</v>
      </c>
      <c r="AB7" s="135">
        <f t="shared" si="0"/>
        <v>360804</v>
      </c>
      <c r="AC7" s="135">
        <f t="shared" si="0"/>
        <v>74186</v>
      </c>
      <c r="AD7" s="135">
        <f t="shared" si="0"/>
        <v>147202</v>
      </c>
      <c r="AE7" s="135">
        <f t="shared" si="0"/>
        <v>361361</v>
      </c>
      <c r="AF7" s="135">
        <f t="shared" si="0"/>
        <v>367308</v>
      </c>
      <c r="AG7" s="135">
        <f t="shared" si="0"/>
        <v>348646</v>
      </c>
      <c r="AH7" s="135">
        <f t="shared" si="0"/>
        <v>52877</v>
      </c>
      <c r="AI7" s="135">
        <f t="shared" si="0"/>
        <v>84227</v>
      </c>
      <c r="AJ7" s="135">
        <f t="shared" si="0"/>
        <v>168482</v>
      </c>
      <c r="AK7" s="135">
        <f t="shared" si="0"/>
        <v>100046</v>
      </c>
      <c r="AL7" s="135">
        <f t="shared" si="0"/>
        <v>300385</v>
      </c>
      <c r="AM7" s="135">
        <f t="shared" si="0"/>
        <v>20767</v>
      </c>
      <c r="AN7" s="135">
        <f t="shared" si="0"/>
        <v>137293</v>
      </c>
      <c r="AO7" s="135">
        <f t="shared" si="0"/>
        <v>175756</v>
      </c>
      <c r="AP7" s="135">
        <f t="shared" si="0"/>
        <v>172634</v>
      </c>
      <c r="AQ7" s="135">
        <f t="shared" si="0"/>
        <v>45086</v>
      </c>
      <c r="AR7" s="135">
        <f t="shared" si="0"/>
        <v>109008</v>
      </c>
      <c r="AS7" s="135">
        <f t="shared" si="0"/>
        <v>378698</v>
      </c>
      <c r="AT7" s="135">
        <f t="shared" si="0"/>
        <v>65215</v>
      </c>
      <c r="AU7" s="135">
        <f t="shared" si="0"/>
        <v>90970</v>
      </c>
      <c r="AV7" s="135">
        <f t="shared" si="0"/>
        <v>193513</v>
      </c>
      <c r="AW7" s="140">
        <v>1.0812425014975131E-2</v>
      </c>
      <c r="AX7" s="141"/>
      <c r="AY7" s="142"/>
      <c r="AZ7" s="143"/>
      <c r="BB7" s="144">
        <v>6</v>
      </c>
      <c r="BD7" s="257" t="s">
        <v>138</v>
      </c>
    </row>
    <row r="8" spans="1:56" ht="15" x14ac:dyDescent="0.25">
      <c r="A8" s="107" t="s">
        <v>82</v>
      </c>
      <c r="B8" s="135">
        <f t="shared" si="1"/>
        <v>5176374</v>
      </c>
      <c r="C8" s="135">
        <f t="shared" si="0"/>
        <v>280310</v>
      </c>
      <c r="D8" s="135">
        <f t="shared" si="0"/>
        <v>235385</v>
      </c>
      <c r="E8" s="135">
        <f t="shared" si="0"/>
        <v>174280</v>
      </c>
      <c r="F8" s="135">
        <f t="shared" si="0"/>
        <v>337393</v>
      </c>
      <c r="G8" s="135">
        <f t="shared" si="0"/>
        <v>320273</v>
      </c>
      <c r="H8" s="135">
        <f t="shared" si="0"/>
        <v>720264</v>
      </c>
      <c r="I8" s="135">
        <f t="shared" si="0"/>
        <v>758168</v>
      </c>
      <c r="J8" s="135">
        <f t="shared" si="0"/>
        <v>457561</v>
      </c>
      <c r="K8" s="135">
        <f t="shared" si="0"/>
        <v>453856</v>
      </c>
      <c r="L8" s="135">
        <f t="shared" si="0"/>
        <v>732850</v>
      </c>
      <c r="M8" s="135">
        <f t="shared" si="0"/>
        <v>55582</v>
      </c>
      <c r="N8" s="135">
        <f t="shared" si="0"/>
        <v>52135</v>
      </c>
      <c r="O8" s="135">
        <f t="shared" si="0"/>
        <v>598317</v>
      </c>
      <c r="P8" s="135">
        <f t="shared" si="0"/>
        <v>0</v>
      </c>
      <c r="Q8" s="135">
        <f t="shared" si="0"/>
        <v>124011</v>
      </c>
      <c r="R8" s="135">
        <f t="shared" si="0"/>
        <v>438626</v>
      </c>
      <c r="S8" s="135">
        <f t="shared" si="0"/>
        <v>207869</v>
      </c>
      <c r="T8" s="135">
        <f t="shared" si="0"/>
        <v>109451</v>
      </c>
      <c r="U8" s="135">
        <f t="shared" si="0"/>
        <v>43903</v>
      </c>
      <c r="V8" s="135">
        <f t="shared" si="0"/>
        <v>174280</v>
      </c>
      <c r="W8" s="135">
        <f t="shared" si="0"/>
        <v>93869</v>
      </c>
      <c r="X8" s="135">
        <f t="shared" si="0"/>
        <v>81268</v>
      </c>
      <c r="Y8" s="135">
        <f t="shared" si="0"/>
        <v>104396</v>
      </c>
      <c r="Z8" s="135">
        <f t="shared" si="0"/>
        <v>148200</v>
      </c>
      <c r="AA8" s="135">
        <f t="shared" si="0"/>
        <v>71641</v>
      </c>
      <c r="AB8" s="135">
        <f t="shared" si="0"/>
        <v>363963</v>
      </c>
      <c r="AC8" s="135">
        <f t="shared" si="0"/>
        <v>0</v>
      </c>
      <c r="AD8" s="135">
        <f t="shared" si="0"/>
        <v>147402</v>
      </c>
      <c r="AE8" s="135">
        <f t="shared" si="0"/>
        <v>337393</v>
      </c>
      <c r="AF8" s="135">
        <f t="shared" si="0"/>
        <v>331938</v>
      </c>
      <c r="AG8" s="135">
        <f t="shared" si="0"/>
        <v>348110</v>
      </c>
      <c r="AH8" s="135">
        <f t="shared" si="0"/>
        <v>66049</v>
      </c>
      <c r="AI8" s="135">
        <f t="shared" si="0"/>
        <v>81692</v>
      </c>
      <c r="AJ8" s="135">
        <f t="shared" si="0"/>
        <v>157627</v>
      </c>
      <c r="AK8" s="135">
        <f t="shared" si="0"/>
        <v>118478</v>
      </c>
      <c r="AL8" s="135">
        <f t="shared" si="0"/>
        <v>196730</v>
      </c>
      <c r="AM8" s="135">
        <f t="shared" si="0"/>
        <v>55582</v>
      </c>
      <c r="AN8" s="135">
        <f t="shared" si="0"/>
        <v>296579</v>
      </c>
      <c r="AO8" s="135">
        <f t="shared" si="0"/>
        <v>142333</v>
      </c>
      <c r="AP8" s="135">
        <f t="shared" si="0"/>
        <v>235385</v>
      </c>
      <c r="AQ8" s="135">
        <f t="shared" si="0"/>
        <v>52135</v>
      </c>
      <c r="AR8" s="135">
        <f t="shared" si="0"/>
        <v>80564</v>
      </c>
      <c r="AS8" s="135">
        <f t="shared" si="0"/>
        <v>257126</v>
      </c>
      <c r="AT8" s="135">
        <f t="shared" si="0"/>
        <v>128968</v>
      </c>
      <c r="AU8" s="135">
        <f t="shared" si="0"/>
        <v>41811</v>
      </c>
      <c r="AV8" s="135">
        <f t="shared" si="0"/>
        <v>138995</v>
      </c>
      <c r="AW8" s="140">
        <v>9.3648469224185404E-3</v>
      </c>
      <c r="AX8" s="141"/>
      <c r="AY8" s="142"/>
      <c r="AZ8" s="143"/>
      <c r="BB8" s="144">
        <v>7</v>
      </c>
      <c r="BD8" s="257" t="s">
        <v>139</v>
      </c>
    </row>
    <row r="9" spans="1:56" ht="15.75" thickBot="1" x14ac:dyDescent="0.3">
      <c r="A9" s="108" t="s">
        <v>83</v>
      </c>
      <c r="B9" s="135">
        <f>B16+B23</f>
        <v>5173331</v>
      </c>
      <c r="C9" s="135">
        <f t="shared" si="0"/>
        <v>246465</v>
      </c>
      <c r="D9" s="135">
        <f t="shared" si="0"/>
        <v>37378</v>
      </c>
      <c r="E9" s="135">
        <f t="shared" si="0"/>
        <v>54724</v>
      </c>
      <c r="F9" s="135">
        <f t="shared" si="0"/>
        <v>376821</v>
      </c>
      <c r="G9" s="135">
        <f t="shared" si="0"/>
        <v>297676</v>
      </c>
      <c r="H9" s="135">
        <f t="shared" si="0"/>
        <v>901211</v>
      </c>
      <c r="I9" s="135">
        <f t="shared" si="0"/>
        <v>1032681</v>
      </c>
      <c r="J9" s="135">
        <f t="shared" si="0"/>
        <v>143914</v>
      </c>
      <c r="K9" s="135">
        <f t="shared" si="0"/>
        <v>391680</v>
      </c>
      <c r="L9" s="135">
        <f t="shared" si="0"/>
        <v>1315829</v>
      </c>
      <c r="M9" s="135">
        <f t="shared" si="0"/>
        <v>3111</v>
      </c>
      <c r="N9" s="135">
        <f t="shared" si="0"/>
        <v>7574</v>
      </c>
      <c r="O9" s="135">
        <f t="shared" si="0"/>
        <v>364267</v>
      </c>
      <c r="P9" s="135">
        <f t="shared" si="0"/>
        <v>0</v>
      </c>
      <c r="Q9" s="135">
        <f t="shared" si="0"/>
        <v>437772</v>
      </c>
      <c r="R9" s="135">
        <f t="shared" si="0"/>
        <v>406748</v>
      </c>
      <c r="S9" s="135">
        <f t="shared" si="0"/>
        <v>80335</v>
      </c>
      <c r="T9" s="135">
        <f t="shared" si="0"/>
        <v>48834</v>
      </c>
      <c r="U9" s="135">
        <f t="shared" si="0"/>
        <v>35835</v>
      </c>
      <c r="V9" s="135">
        <f t="shared" si="0"/>
        <v>54724</v>
      </c>
      <c r="W9" s="135">
        <f t="shared" si="0"/>
        <v>120961</v>
      </c>
      <c r="X9" s="135">
        <f t="shared" si="0"/>
        <v>74643</v>
      </c>
      <c r="Y9" s="135">
        <f t="shared" si="0"/>
        <v>272064</v>
      </c>
      <c r="Z9" s="135">
        <f t="shared" si="0"/>
        <v>89772</v>
      </c>
      <c r="AA9" s="135">
        <f t="shared" si="0"/>
        <v>267612</v>
      </c>
      <c r="AB9" s="135">
        <f t="shared" si="0"/>
        <v>1011709</v>
      </c>
      <c r="AC9" s="135">
        <f t="shared" si="0"/>
        <v>0</v>
      </c>
      <c r="AD9" s="135">
        <f t="shared" si="0"/>
        <v>145785</v>
      </c>
      <c r="AE9" s="135">
        <f t="shared" si="0"/>
        <v>376821</v>
      </c>
      <c r="AF9" s="135">
        <f t="shared" si="0"/>
        <v>257887</v>
      </c>
      <c r="AG9" s="135">
        <f t="shared" si="0"/>
        <v>95080</v>
      </c>
      <c r="AH9" s="135">
        <f t="shared" si="0"/>
        <v>48351</v>
      </c>
      <c r="AI9" s="135">
        <f t="shared" si="0"/>
        <v>66358</v>
      </c>
      <c r="AJ9" s="135">
        <f t="shared" si="0"/>
        <v>56691</v>
      </c>
      <c r="AK9" s="135">
        <f t="shared" si="0"/>
        <v>63270</v>
      </c>
      <c r="AL9" s="135">
        <f t="shared" si="0"/>
        <v>142333</v>
      </c>
      <c r="AM9" s="135">
        <f t="shared" si="0"/>
        <v>3111</v>
      </c>
      <c r="AN9" s="135">
        <f t="shared" si="0"/>
        <v>162971</v>
      </c>
      <c r="AO9" s="135">
        <f t="shared" si="0"/>
        <v>162190</v>
      </c>
      <c r="AP9" s="135">
        <f t="shared" ref="AP9:AV9" si="2">AP16+AP23</f>
        <v>37378</v>
      </c>
      <c r="AQ9" s="135">
        <f t="shared" si="2"/>
        <v>7574</v>
      </c>
      <c r="AR9" s="135">
        <f t="shared" si="2"/>
        <v>108552</v>
      </c>
      <c r="AS9" s="135">
        <f t="shared" si="2"/>
        <v>249347</v>
      </c>
      <c r="AT9" s="135">
        <f t="shared" si="2"/>
        <v>116056</v>
      </c>
      <c r="AU9" s="135">
        <f t="shared" si="2"/>
        <v>24577</v>
      </c>
      <c r="AV9" s="135">
        <f t="shared" si="2"/>
        <v>147990</v>
      </c>
      <c r="AW9" s="145">
        <v>7.5394980282599859E-3</v>
      </c>
      <c r="AX9" s="146"/>
      <c r="AY9" s="147"/>
      <c r="AZ9" s="148"/>
      <c r="BB9" s="149">
        <v>8</v>
      </c>
      <c r="BD9" s="257" t="s">
        <v>140</v>
      </c>
    </row>
    <row r="10" spans="1:56" ht="15.75" thickBot="1" x14ac:dyDescent="0.3">
      <c r="A10" s="109" t="s">
        <v>84</v>
      </c>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1"/>
      <c r="AX10" s="152"/>
      <c r="AY10" s="153"/>
      <c r="AZ10" s="154"/>
      <c r="BB10" s="155">
        <v>9</v>
      </c>
      <c r="BD10" s="257" t="s">
        <v>141</v>
      </c>
    </row>
    <row r="11" spans="1:56" ht="15" x14ac:dyDescent="0.25">
      <c r="A11" s="107" t="s">
        <v>85</v>
      </c>
      <c r="B11" s="156">
        <f>SUM(B25:B44)</f>
        <v>12601707</v>
      </c>
      <c r="C11" s="156">
        <f t="shared" ref="C11:AV11" si="3">SUM(C25:C44)</f>
        <v>881719</v>
      </c>
      <c r="D11" s="156">
        <f t="shared" si="3"/>
        <v>272816</v>
      </c>
      <c r="E11" s="156">
        <f t="shared" si="3"/>
        <v>360664</v>
      </c>
      <c r="F11" s="156">
        <f t="shared" si="3"/>
        <v>877215</v>
      </c>
      <c r="G11" s="156">
        <f t="shared" si="3"/>
        <v>707304</v>
      </c>
      <c r="H11" s="156">
        <f t="shared" si="3"/>
        <v>1359925</v>
      </c>
      <c r="I11" s="156">
        <f t="shared" si="3"/>
        <v>2703249</v>
      </c>
      <c r="J11" s="156">
        <f t="shared" si="3"/>
        <v>768233</v>
      </c>
      <c r="K11" s="156">
        <f t="shared" si="3"/>
        <v>1535610</v>
      </c>
      <c r="L11" s="156">
        <f t="shared" si="3"/>
        <v>1995974</v>
      </c>
      <c r="M11" s="156">
        <f t="shared" si="3"/>
        <v>49915</v>
      </c>
      <c r="N11" s="156">
        <f t="shared" si="3"/>
        <v>56486</v>
      </c>
      <c r="O11" s="156">
        <f t="shared" si="3"/>
        <v>967406</v>
      </c>
      <c r="P11" s="156">
        <f t="shared" si="3"/>
        <v>65191</v>
      </c>
      <c r="Q11" s="156">
        <f t="shared" si="3"/>
        <v>530543</v>
      </c>
      <c r="R11" s="156">
        <f t="shared" si="3"/>
        <v>606876</v>
      </c>
      <c r="S11" s="156">
        <f t="shared" si="3"/>
        <v>269930</v>
      </c>
      <c r="T11" s="156">
        <f t="shared" si="3"/>
        <v>223465</v>
      </c>
      <c r="U11" s="156">
        <f t="shared" si="3"/>
        <v>123571</v>
      </c>
      <c r="V11" s="156">
        <f t="shared" si="3"/>
        <v>360664</v>
      </c>
      <c r="W11" s="156">
        <f t="shared" si="3"/>
        <v>342436</v>
      </c>
      <c r="X11" s="156">
        <f t="shared" si="3"/>
        <v>291443</v>
      </c>
      <c r="Y11" s="156">
        <f t="shared" si="3"/>
        <v>252488</v>
      </c>
      <c r="Z11" s="156">
        <f t="shared" si="3"/>
        <v>232415</v>
      </c>
      <c r="AA11" s="156">
        <f t="shared" si="3"/>
        <v>214048</v>
      </c>
      <c r="AB11" s="156">
        <f t="shared" si="3"/>
        <v>1153351</v>
      </c>
      <c r="AC11" s="156">
        <f t="shared" si="3"/>
        <v>65191</v>
      </c>
      <c r="AD11" s="156">
        <f t="shared" si="3"/>
        <v>370889</v>
      </c>
      <c r="AE11" s="156">
        <f t="shared" si="3"/>
        <v>877215</v>
      </c>
      <c r="AF11" s="156">
        <f t="shared" si="3"/>
        <v>1419490</v>
      </c>
      <c r="AG11" s="156">
        <f t="shared" si="3"/>
        <v>544768</v>
      </c>
      <c r="AH11" s="156">
        <f t="shared" si="3"/>
        <v>192577</v>
      </c>
      <c r="AI11" s="156">
        <f t="shared" si="3"/>
        <v>193129</v>
      </c>
      <c r="AJ11" s="156">
        <f t="shared" si="3"/>
        <v>222506</v>
      </c>
      <c r="AK11" s="156">
        <f t="shared" si="3"/>
        <v>322835</v>
      </c>
      <c r="AL11" s="156">
        <f t="shared" si="3"/>
        <v>790075</v>
      </c>
      <c r="AM11" s="156">
        <f t="shared" si="3"/>
        <v>49915</v>
      </c>
      <c r="AN11" s="156">
        <f t="shared" si="3"/>
        <v>355040</v>
      </c>
      <c r="AO11" s="156">
        <f t="shared" si="3"/>
        <v>408975</v>
      </c>
      <c r="AP11" s="156">
        <f t="shared" si="3"/>
        <v>272816</v>
      </c>
      <c r="AQ11" s="156">
        <f t="shared" si="3"/>
        <v>56486</v>
      </c>
      <c r="AR11" s="156">
        <f t="shared" si="3"/>
        <v>267441</v>
      </c>
      <c r="AS11" s="156">
        <f t="shared" si="3"/>
        <v>745535</v>
      </c>
      <c r="AT11" s="156">
        <f t="shared" si="3"/>
        <v>212844</v>
      </c>
      <c r="AU11" s="156">
        <f t="shared" si="3"/>
        <v>215671</v>
      </c>
      <c r="AV11" s="156">
        <f t="shared" si="3"/>
        <v>417079</v>
      </c>
      <c r="AW11" s="136">
        <v>1.5074592828583706E-2</v>
      </c>
      <c r="AX11" s="137"/>
      <c r="AY11" s="157">
        <v>75.47334646653772</v>
      </c>
      <c r="AZ11" s="139"/>
      <c r="BB11" s="106">
        <v>10</v>
      </c>
      <c r="BD11" s="257" t="s">
        <v>142</v>
      </c>
    </row>
    <row r="12" spans="1:56" ht="15" x14ac:dyDescent="0.25">
      <c r="A12" s="107" t="s">
        <v>78</v>
      </c>
      <c r="B12" s="135">
        <f>SUM(B66:B85)</f>
        <v>2489967</v>
      </c>
      <c r="C12" s="135">
        <f t="shared" ref="C12:AV12" si="4">SUM(C66:C85)</f>
        <v>243769</v>
      </c>
      <c r="D12" s="135">
        <f t="shared" si="4"/>
        <v>14990</v>
      </c>
      <c r="E12" s="135">
        <f t="shared" si="4"/>
        <v>27388</v>
      </c>
      <c r="F12" s="135">
        <f t="shared" si="4"/>
        <v>161229</v>
      </c>
      <c r="G12" s="135">
        <f t="shared" si="4"/>
        <v>107930</v>
      </c>
      <c r="H12" s="135">
        <f t="shared" si="4"/>
        <v>81121</v>
      </c>
      <c r="I12" s="135">
        <f t="shared" si="4"/>
        <v>980921</v>
      </c>
      <c r="J12" s="135">
        <f t="shared" si="4"/>
        <v>64398</v>
      </c>
      <c r="K12" s="135">
        <f t="shared" si="4"/>
        <v>395397</v>
      </c>
      <c r="L12" s="135">
        <f t="shared" si="4"/>
        <v>244770</v>
      </c>
      <c r="M12" s="135">
        <f t="shared" si="4"/>
        <v>0</v>
      </c>
      <c r="N12" s="135">
        <f t="shared" si="4"/>
        <v>0</v>
      </c>
      <c r="O12" s="135">
        <f t="shared" si="4"/>
        <v>168054</v>
      </c>
      <c r="P12" s="135">
        <f t="shared" si="4"/>
        <v>0</v>
      </c>
      <c r="Q12" s="135">
        <f t="shared" si="4"/>
        <v>67739</v>
      </c>
      <c r="R12" s="135">
        <f t="shared" si="4"/>
        <v>10712</v>
      </c>
      <c r="S12" s="135">
        <f t="shared" si="4"/>
        <v>23176</v>
      </c>
      <c r="T12" s="135">
        <f t="shared" si="4"/>
        <v>18860</v>
      </c>
      <c r="U12" s="135">
        <f t="shared" si="4"/>
        <v>31854</v>
      </c>
      <c r="V12" s="135">
        <f t="shared" si="4"/>
        <v>27388</v>
      </c>
      <c r="W12" s="135">
        <f t="shared" si="4"/>
        <v>125102</v>
      </c>
      <c r="X12" s="135">
        <f t="shared" si="4"/>
        <v>84633</v>
      </c>
      <c r="Y12" s="135">
        <f t="shared" si="4"/>
        <v>9531</v>
      </c>
      <c r="Z12" s="135">
        <f t="shared" si="4"/>
        <v>11475</v>
      </c>
      <c r="AA12" s="135">
        <f t="shared" si="4"/>
        <v>15056</v>
      </c>
      <c r="AB12" s="135">
        <f t="shared" si="4"/>
        <v>149231</v>
      </c>
      <c r="AC12" s="135">
        <f t="shared" si="4"/>
        <v>0</v>
      </c>
      <c r="AD12" s="135">
        <f t="shared" si="4"/>
        <v>54297</v>
      </c>
      <c r="AE12" s="135">
        <f t="shared" si="4"/>
        <v>161229</v>
      </c>
      <c r="AF12" s="135">
        <f t="shared" si="4"/>
        <v>682938</v>
      </c>
      <c r="AG12" s="135">
        <f t="shared" si="4"/>
        <v>45538</v>
      </c>
      <c r="AH12" s="135">
        <f t="shared" si="4"/>
        <v>82655</v>
      </c>
      <c r="AI12" s="135">
        <f t="shared" si="4"/>
        <v>20062</v>
      </c>
      <c r="AJ12" s="135">
        <f t="shared" si="4"/>
        <v>2670</v>
      </c>
      <c r="AK12" s="135">
        <f t="shared" si="4"/>
        <v>116302</v>
      </c>
      <c r="AL12" s="135">
        <f t="shared" si="4"/>
        <v>252535</v>
      </c>
      <c r="AM12" s="135">
        <f t="shared" si="4"/>
        <v>0</v>
      </c>
      <c r="AN12" s="135">
        <f t="shared" si="4"/>
        <v>19776</v>
      </c>
      <c r="AO12" s="135">
        <f t="shared" si="4"/>
        <v>111860</v>
      </c>
      <c r="AP12" s="135">
        <f t="shared" si="4"/>
        <v>14990</v>
      </c>
      <c r="AQ12" s="135">
        <f t="shared" si="4"/>
        <v>0</v>
      </c>
      <c r="AR12" s="135">
        <f t="shared" si="4"/>
        <v>42834</v>
      </c>
      <c r="AS12" s="135">
        <f t="shared" si="4"/>
        <v>142862</v>
      </c>
      <c r="AT12" s="135">
        <f t="shared" si="4"/>
        <v>21779</v>
      </c>
      <c r="AU12" s="135">
        <f t="shared" si="4"/>
        <v>78881</v>
      </c>
      <c r="AV12" s="135">
        <f t="shared" si="4"/>
        <v>64002</v>
      </c>
      <c r="AW12" s="140">
        <v>1.4024652873725566E-2</v>
      </c>
      <c r="AX12" s="141"/>
      <c r="AY12" s="158">
        <v>69.397490798675804</v>
      </c>
      <c r="AZ12" s="143"/>
      <c r="BB12" s="144">
        <v>11</v>
      </c>
      <c r="BD12" s="257" t="s">
        <v>143</v>
      </c>
    </row>
    <row r="13" spans="1:56" ht="15" x14ac:dyDescent="0.25">
      <c r="A13" s="107" t="s">
        <v>80</v>
      </c>
      <c r="B13" s="135">
        <f>SUM(B107:B126)</f>
        <v>2515468</v>
      </c>
      <c r="C13" s="135">
        <f t="shared" ref="C13:AV13" si="5">SUM(C107:C126)</f>
        <v>243384</v>
      </c>
      <c r="D13" s="135">
        <f t="shared" si="5"/>
        <v>42187</v>
      </c>
      <c r="E13" s="135">
        <f t="shared" si="5"/>
        <v>82024</v>
      </c>
      <c r="F13" s="135">
        <f t="shared" si="5"/>
        <v>193054</v>
      </c>
      <c r="G13" s="135">
        <f t="shared" si="5"/>
        <v>164859</v>
      </c>
      <c r="H13" s="135">
        <f t="shared" si="5"/>
        <v>172125</v>
      </c>
      <c r="I13" s="135">
        <f t="shared" si="5"/>
        <v>483558</v>
      </c>
      <c r="J13" s="135">
        <f t="shared" si="5"/>
        <v>145741</v>
      </c>
      <c r="K13" s="135">
        <f t="shared" si="5"/>
        <v>396840</v>
      </c>
      <c r="L13" s="135">
        <f t="shared" si="5"/>
        <v>386866</v>
      </c>
      <c r="M13" s="135">
        <f t="shared" si="5"/>
        <v>10659</v>
      </c>
      <c r="N13" s="135">
        <f t="shared" si="5"/>
        <v>3421</v>
      </c>
      <c r="O13" s="135">
        <f t="shared" si="5"/>
        <v>162117</v>
      </c>
      <c r="P13" s="135">
        <f t="shared" si="5"/>
        <v>28633</v>
      </c>
      <c r="Q13" s="135">
        <f t="shared" si="5"/>
        <v>95907</v>
      </c>
      <c r="R13" s="135">
        <f t="shared" si="5"/>
        <v>49848</v>
      </c>
      <c r="S13" s="135">
        <f t="shared" si="5"/>
        <v>44921</v>
      </c>
      <c r="T13" s="135">
        <f t="shared" si="5"/>
        <v>36440</v>
      </c>
      <c r="U13" s="135">
        <f t="shared" si="5"/>
        <v>21998</v>
      </c>
      <c r="V13" s="135">
        <f t="shared" si="5"/>
        <v>82024</v>
      </c>
      <c r="W13" s="135">
        <f t="shared" si="5"/>
        <v>72585</v>
      </c>
      <c r="X13" s="135">
        <f t="shared" si="5"/>
        <v>91481</v>
      </c>
      <c r="Y13" s="135">
        <f t="shared" si="5"/>
        <v>41368</v>
      </c>
      <c r="Z13" s="135">
        <f t="shared" si="5"/>
        <v>47086</v>
      </c>
      <c r="AA13" s="135">
        <f t="shared" si="5"/>
        <v>18816</v>
      </c>
      <c r="AB13" s="135">
        <f t="shared" si="5"/>
        <v>162356</v>
      </c>
      <c r="AC13" s="135">
        <f t="shared" si="5"/>
        <v>28633</v>
      </c>
      <c r="AD13" s="135">
        <f t="shared" si="5"/>
        <v>100709</v>
      </c>
      <c r="AE13" s="135">
        <f t="shared" si="5"/>
        <v>193054</v>
      </c>
      <c r="AF13" s="135">
        <f t="shared" si="5"/>
        <v>270693</v>
      </c>
      <c r="AG13" s="135">
        <f t="shared" si="5"/>
        <v>109301</v>
      </c>
      <c r="AH13" s="135">
        <f t="shared" si="5"/>
        <v>29182</v>
      </c>
      <c r="AI13" s="135">
        <f t="shared" si="5"/>
        <v>61547</v>
      </c>
      <c r="AJ13" s="135">
        <f t="shared" si="5"/>
        <v>26370</v>
      </c>
      <c r="AK13" s="135">
        <f t="shared" si="5"/>
        <v>70322</v>
      </c>
      <c r="AL13" s="135">
        <f t="shared" si="5"/>
        <v>222777</v>
      </c>
      <c r="AM13" s="135">
        <f t="shared" si="5"/>
        <v>10659</v>
      </c>
      <c r="AN13" s="135">
        <f t="shared" si="5"/>
        <v>44611</v>
      </c>
      <c r="AO13" s="135">
        <f t="shared" si="5"/>
        <v>63521</v>
      </c>
      <c r="AP13" s="135">
        <f t="shared" si="5"/>
        <v>42187</v>
      </c>
      <c r="AQ13" s="135">
        <f t="shared" si="5"/>
        <v>3421</v>
      </c>
      <c r="AR13" s="135">
        <f t="shared" si="5"/>
        <v>81581</v>
      </c>
      <c r="AS13" s="135">
        <f t="shared" si="5"/>
        <v>174063</v>
      </c>
      <c r="AT13" s="135">
        <f t="shared" si="5"/>
        <v>42152</v>
      </c>
      <c r="AU13" s="135">
        <f t="shared" si="5"/>
        <v>59978</v>
      </c>
      <c r="AV13" s="135">
        <f t="shared" si="5"/>
        <v>115877</v>
      </c>
      <c r="AW13" s="140">
        <v>1.2355683314045119E-2</v>
      </c>
      <c r="AX13" s="141"/>
      <c r="AY13" s="158">
        <v>73.483643760491603</v>
      </c>
      <c r="AZ13" s="143"/>
      <c r="BB13" s="144">
        <v>12</v>
      </c>
      <c r="BD13" s="257" t="s">
        <v>144</v>
      </c>
    </row>
    <row r="14" spans="1:56" ht="15" x14ac:dyDescent="0.25">
      <c r="A14" s="107" t="s">
        <v>81</v>
      </c>
      <c r="B14" s="135">
        <f>SUM(B148:B167)</f>
        <v>2536055</v>
      </c>
      <c r="C14" s="135">
        <f t="shared" ref="C14:AV14" si="6">SUM(C148:C167)</f>
        <v>140231</v>
      </c>
      <c r="D14" s="135">
        <f t="shared" si="6"/>
        <v>84479</v>
      </c>
      <c r="E14" s="135">
        <f t="shared" si="6"/>
        <v>139327</v>
      </c>
      <c r="F14" s="135">
        <f t="shared" si="6"/>
        <v>175017</v>
      </c>
      <c r="G14" s="135">
        <f t="shared" si="6"/>
        <v>133170</v>
      </c>
      <c r="H14" s="135">
        <f t="shared" si="6"/>
        <v>295453</v>
      </c>
      <c r="I14" s="135">
        <f t="shared" si="6"/>
        <v>369979</v>
      </c>
      <c r="J14" s="135">
        <f t="shared" si="6"/>
        <v>258965</v>
      </c>
      <c r="K14" s="135">
        <f t="shared" si="6"/>
        <v>329437</v>
      </c>
      <c r="L14" s="135">
        <f t="shared" si="6"/>
        <v>370346</v>
      </c>
      <c r="M14" s="135">
        <f t="shared" si="6"/>
        <v>10154</v>
      </c>
      <c r="N14" s="135">
        <f t="shared" si="6"/>
        <v>22979</v>
      </c>
      <c r="O14" s="135">
        <f t="shared" si="6"/>
        <v>169960</v>
      </c>
      <c r="P14" s="135">
        <f t="shared" si="6"/>
        <v>36558</v>
      </c>
      <c r="Q14" s="135">
        <f t="shared" si="6"/>
        <v>86858</v>
      </c>
      <c r="R14" s="135">
        <f t="shared" si="6"/>
        <v>124753</v>
      </c>
      <c r="S14" s="135">
        <f t="shared" si="6"/>
        <v>61249</v>
      </c>
      <c r="T14" s="135">
        <f t="shared" si="6"/>
        <v>86543</v>
      </c>
      <c r="U14" s="135">
        <f t="shared" si="6"/>
        <v>31114</v>
      </c>
      <c r="V14" s="135">
        <f t="shared" si="6"/>
        <v>139327</v>
      </c>
      <c r="W14" s="135">
        <f t="shared" si="6"/>
        <v>42215</v>
      </c>
      <c r="X14" s="135">
        <f t="shared" si="6"/>
        <v>39036</v>
      </c>
      <c r="Y14" s="135">
        <f t="shared" si="6"/>
        <v>18792</v>
      </c>
      <c r="Z14" s="135">
        <f t="shared" si="6"/>
        <v>58215</v>
      </c>
      <c r="AA14" s="135">
        <f t="shared" si="6"/>
        <v>17182</v>
      </c>
      <c r="AB14" s="135">
        <f t="shared" si="6"/>
        <v>177090</v>
      </c>
      <c r="AC14" s="135">
        <f t="shared" si="6"/>
        <v>36558</v>
      </c>
      <c r="AD14" s="135">
        <f t="shared" si="6"/>
        <v>71099</v>
      </c>
      <c r="AE14" s="135">
        <f t="shared" si="6"/>
        <v>175017</v>
      </c>
      <c r="AF14" s="135">
        <f t="shared" si="6"/>
        <v>179870</v>
      </c>
      <c r="AG14" s="135">
        <f t="shared" si="6"/>
        <v>172422</v>
      </c>
      <c r="AH14" s="135">
        <f t="shared" si="6"/>
        <v>25376</v>
      </c>
      <c r="AI14" s="135">
        <f t="shared" si="6"/>
        <v>39735</v>
      </c>
      <c r="AJ14" s="135">
        <f t="shared" si="6"/>
        <v>83842</v>
      </c>
      <c r="AK14" s="135">
        <f t="shared" si="6"/>
        <v>48191</v>
      </c>
      <c r="AL14" s="135">
        <f t="shared" si="6"/>
        <v>146785</v>
      </c>
      <c r="AM14" s="135">
        <f t="shared" si="6"/>
        <v>10154</v>
      </c>
      <c r="AN14" s="135">
        <f t="shared" si="6"/>
        <v>66496</v>
      </c>
      <c r="AO14" s="135">
        <f t="shared" si="6"/>
        <v>84772</v>
      </c>
      <c r="AP14" s="135">
        <f t="shared" si="6"/>
        <v>84479</v>
      </c>
      <c r="AQ14" s="135">
        <f t="shared" si="6"/>
        <v>22979</v>
      </c>
      <c r="AR14" s="135">
        <f t="shared" si="6"/>
        <v>53004</v>
      </c>
      <c r="AS14" s="135">
        <f t="shared" si="6"/>
        <v>182652</v>
      </c>
      <c r="AT14" s="135">
        <f t="shared" si="6"/>
        <v>30957</v>
      </c>
      <c r="AU14" s="135">
        <f t="shared" si="6"/>
        <v>43987</v>
      </c>
      <c r="AV14" s="135">
        <f t="shared" si="6"/>
        <v>95306</v>
      </c>
      <c r="AW14" s="140">
        <v>1.0514159718652391E-2</v>
      </c>
      <c r="AX14" s="141"/>
      <c r="AY14" s="158">
        <v>76.091259232499397</v>
      </c>
      <c r="AZ14" s="143"/>
      <c r="BB14" s="144">
        <v>13</v>
      </c>
      <c r="BD14" s="257" t="s">
        <v>145</v>
      </c>
    </row>
    <row r="15" spans="1:56" ht="15" x14ac:dyDescent="0.25">
      <c r="A15" s="107" t="s">
        <v>82</v>
      </c>
      <c r="B15" s="135">
        <f>SUM(B189:B208)</f>
        <v>2527989</v>
      </c>
      <c r="C15" s="135">
        <f t="shared" ref="C15:AV15" si="7">SUM(C189:C208)</f>
        <v>135325</v>
      </c>
      <c r="D15" s="135">
        <f t="shared" si="7"/>
        <v>113175</v>
      </c>
      <c r="E15" s="135">
        <f t="shared" si="7"/>
        <v>85417</v>
      </c>
      <c r="F15" s="135">
        <f t="shared" si="7"/>
        <v>163742</v>
      </c>
      <c r="G15" s="135">
        <f t="shared" si="7"/>
        <v>154937</v>
      </c>
      <c r="H15" s="135">
        <f t="shared" si="7"/>
        <v>359507</v>
      </c>
      <c r="I15" s="135">
        <f t="shared" si="7"/>
        <v>367772</v>
      </c>
      <c r="J15" s="135">
        <f t="shared" si="7"/>
        <v>225348</v>
      </c>
      <c r="K15" s="135">
        <f t="shared" si="7"/>
        <v>221768</v>
      </c>
      <c r="L15" s="135">
        <f t="shared" si="7"/>
        <v>355392</v>
      </c>
      <c r="M15" s="135">
        <f t="shared" si="7"/>
        <v>27587</v>
      </c>
      <c r="N15" s="135">
        <f t="shared" si="7"/>
        <v>26243</v>
      </c>
      <c r="O15" s="135">
        <f t="shared" si="7"/>
        <v>291776</v>
      </c>
      <c r="P15" s="135">
        <f t="shared" si="7"/>
        <v>0</v>
      </c>
      <c r="Q15" s="135">
        <f t="shared" si="7"/>
        <v>61731</v>
      </c>
      <c r="R15" s="135">
        <f t="shared" si="7"/>
        <v>218453</v>
      </c>
      <c r="S15" s="135">
        <f t="shared" si="7"/>
        <v>101536</v>
      </c>
      <c r="T15" s="135">
        <f t="shared" si="7"/>
        <v>53830</v>
      </c>
      <c r="U15" s="135">
        <f t="shared" si="7"/>
        <v>21251</v>
      </c>
      <c r="V15" s="135">
        <f t="shared" si="7"/>
        <v>85417</v>
      </c>
      <c r="W15" s="135">
        <f t="shared" si="7"/>
        <v>44727</v>
      </c>
      <c r="X15" s="135">
        <f t="shared" si="7"/>
        <v>39835</v>
      </c>
      <c r="Y15" s="135">
        <f t="shared" si="7"/>
        <v>50647</v>
      </c>
      <c r="Z15" s="135">
        <f t="shared" si="7"/>
        <v>71747</v>
      </c>
      <c r="AA15" s="135">
        <f t="shared" si="7"/>
        <v>34112</v>
      </c>
      <c r="AB15" s="135">
        <f t="shared" si="7"/>
        <v>176414</v>
      </c>
      <c r="AC15" s="135">
        <f t="shared" si="7"/>
        <v>0</v>
      </c>
      <c r="AD15" s="135">
        <f t="shared" si="7"/>
        <v>71864</v>
      </c>
      <c r="AE15" s="135">
        <f t="shared" si="7"/>
        <v>163742</v>
      </c>
      <c r="AF15" s="135">
        <f t="shared" si="7"/>
        <v>161551</v>
      </c>
      <c r="AG15" s="135">
        <f t="shared" si="7"/>
        <v>171518</v>
      </c>
      <c r="AH15" s="135">
        <f t="shared" si="7"/>
        <v>31705</v>
      </c>
      <c r="AI15" s="135">
        <f t="shared" si="7"/>
        <v>39436</v>
      </c>
      <c r="AJ15" s="135">
        <f t="shared" si="7"/>
        <v>79323</v>
      </c>
      <c r="AK15" s="135">
        <f t="shared" si="7"/>
        <v>57394</v>
      </c>
      <c r="AL15" s="135">
        <f t="shared" si="7"/>
        <v>96942</v>
      </c>
      <c r="AM15" s="135">
        <f t="shared" si="7"/>
        <v>27587</v>
      </c>
      <c r="AN15" s="135">
        <f t="shared" si="7"/>
        <v>145513</v>
      </c>
      <c r="AO15" s="135">
        <f t="shared" si="7"/>
        <v>69293</v>
      </c>
      <c r="AP15" s="135">
        <f t="shared" si="7"/>
        <v>113175</v>
      </c>
      <c r="AQ15" s="135">
        <f t="shared" si="7"/>
        <v>26243</v>
      </c>
      <c r="AR15" s="135">
        <f t="shared" si="7"/>
        <v>38096</v>
      </c>
      <c r="AS15" s="135">
        <f t="shared" si="7"/>
        <v>124826</v>
      </c>
      <c r="AT15" s="135">
        <f t="shared" si="7"/>
        <v>61822</v>
      </c>
      <c r="AU15" s="135">
        <f t="shared" si="7"/>
        <v>20464</v>
      </c>
      <c r="AV15" s="135">
        <f t="shared" si="7"/>
        <v>67795</v>
      </c>
      <c r="AW15" s="140">
        <v>8.836763619667419E-3</v>
      </c>
      <c r="AX15" s="141"/>
      <c r="AY15" s="158">
        <v>78.197975247128667</v>
      </c>
      <c r="AZ15" s="143"/>
      <c r="BB15" s="144">
        <v>14</v>
      </c>
      <c r="BD15" s="257" t="s">
        <v>146</v>
      </c>
    </row>
    <row r="16" spans="1:56" ht="15.75" thickBot="1" x14ac:dyDescent="0.3">
      <c r="A16" s="108" t="s">
        <v>83</v>
      </c>
      <c r="B16" s="135">
        <f>SUM(B230:B249)</f>
        <v>2532228</v>
      </c>
      <c r="C16" s="135">
        <f t="shared" ref="C16:AV16" si="8">SUM(C230:C249)</f>
        <v>119010</v>
      </c>
      <c r="D16" s="135">
        <f t="shared" si="8"/>
        <v>17985</v>
      </c>
      <c r="E16" s="135">
        <f t="shared" si="8"/>
        <v>26508</v>
      </c>
      <c r="F16" s="135">
        <f t="shared" si="8"/>
        <v>184173</v>
      </c>
      <c r="G16" s="135">
        <f t="shared" si="8"/>
        <v>146408</v>
      </c>
      <c r="H16" s="135">
        <f t="shared" si="8"/>
        <v>451719</v>
      </c>
      <c r="I16" s="135">
        <f t="shared" si="8"/>
        <v>501019</v>
      </c>
      <c r="J16" s="135">
        <f t="shared" si="8"/>
        <v>73781</v>
      </c>
      <c r="K16" s="135">
        <f t="shared" si="8"/>
        <v>192168</v>
      </c>
      <c r="L16" s="135">
        <f t="shared" si="8"/>
        <v>638600</v>
      </c>
      <c r="M16" s="135">
        <f t="shared" si="8"/>
        <v>1515</v>
      </c>
      <c r="N16" s="135">
        <f t="shared" si="8"/>
        <v>3843</v>
      </c>
      <c r="O16" s="135">
        <f t="shared" si="8"/>
        <v>175499</v>
      </c>
      <c r="P16" s="135">
        <f t="shared" si="8"/>
        <v>0</v>
      </c>
      <c r="Q16" s="135">
        <f t="shared" si="8"/>
        <v>218308</v>
      </c>
      <c r="R16" s="135">
        <f t="shared" si="8"/>
        <v>203110</v>
      </c>
      <c r="S16" s="135">
        <f t="shared" si="8"/>
        <v>39048</v>
      </c>
      <c r="T16" s="135">
        <f t="shared" si="8"/>
        <v>27792</v>
      </c>
      <c r="U16" s="135">
        <f t="shared" si="8"/>
        <v>17354</v>
      </c>
      <c r="V16" s="135">
        <f t="shared" si="8"/>
        <v>26508</v>
      </c>
      <c r="W16" s="135">
        <f t="shared" si="8"/>
        <v>57807</v>
      </c>
      <c r="X16" s="135">
        <f t="shared" si="8"/>
        <v>36458</v>
      </c>
      <c r="Y16" s="135">
        <f t="shared" si="8"/>
        <v>132150</v>
      </c>
      <c r="Z16" s="135">
        <f t="shared" si="8"/>
        <v>43892</v>
      </c>
      <c r="AA16" s="135">
        <f t="shared" si="8"/>
        <v>128882</v>
      </c>
      <c r="AB16" s="135">
        <f t="shared" si="8"/>
        <v>488260</v>
      </c>
      <c r="AC16" s="135">
        <f t="shared" si="8"/>
        <v>0</v>
      </c>
      <c r="AD16" s="135">
        <f t="shared" si="8"/>
        <v>72920</v>
      </c>
      <c r="AE16" s="135">
        <f t="shared" si="8"/>
        <v>184173</v>
      </c>
      <c r="AF16" s="135">
        <f t="shared" si="8"/>
        <v>124438</v>
      </c>
      <c r="AG16" s="135">
        <f t="shared" si="8"/>
        <v>45989</v>
      </c>
      <c r="AH16" s="135">
        <f t="shared" si="8"/>
        <v>23659</v>
      </c>
      <c r="AI16" s="135">
        <f t="shared" si="8"/>
        <v>32349</v>
      </c>
      <c r="AJ16" s="135">
        <f t="shared" si="8"/>
        <v>30301</v>
      </c>
      <c r="AK16" s="135">
        <f t="shared" si="8"/>
        <v>30626</v>
      </c>
      <c r="AL16" s="135">
        <f t="shared" si="8"/>
        <v>71036</v>
      </c>
      <c r="AM16" s="135">
        <f t="shared" si="8"/>
        <v>1515</v>
      </c>
      <c r="AN16" s="135">
        <f t="shared" si="8"/>
        <v>78644</v>
      </c>
      <c r="AO16" s="135">
        <f t="shared" si="8"/>
        <v>79529</v>
      </c>
      <c r="AP16" s="135">
        <f t="shared" si="8"/>
        <v>17985</v>
      </c>
      <c r="AQ16" s="135">
        <f t="shared" si="8"/>
        <v>3843</v>
      </c>
      <c r="AR16" s="135">
        <f t="shared" si="8"/>
        <v>51926</v>
      </c>
      <c r="AS16" s="135">
        <f t="shared" si="8"/>
        <v>121132</v>
      </c>
      <c r="AT16" s="135">
        <f t="shared" si="8"/>
        <v>56134</v>
      </c>
      <c r="AU16" s="135">
        <f t="shared" si="8"/>
        <v>12361</v>
      </c>
      <c r="AV16" s="135">
        <f t="shared" si="8"/>
        <v>74099</v>
      </c>
      <c r="AW16" s="145">
        <v>7.052410019778489E-3</v>
      </c>
      <c r="AX16" s="146"/>
      <c r="AY16" s="159">
        <v>80.400122020022721</v>
      </c>
      <c r="AZ16" s="148"/>
      <c r="BB16" s="149">
        <v>15</v>
      </c>
      <c r="BD16" s="257" t="s">
        <v>147</v>
      </c>
    </row>
    <row r="17" spans="1:56" ht="15.75" thickBot="1" x14ac:dyDescent="0.3">
      <c r="A17" s="109" t="s">
        <v>86</v>
      </c>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51"/>
      <c r="AX17" s="152"/>
      <c r="AY17" s="161"/>
      <c r="AZ17" s="154"/>
      <c r="BB17" s="155">
        <v>16</v>
      </c>
      <c r="BD17" s="257" t="s">
        <v>148</v>
      </c>
    </row>
    <row r="18" spans="1:56" ht="15" x14ac:dyDescent="0.25">
      <c r="A18" s="107" t="s">
        <v>87</v>
      </c>
      <c r="B18" s="156">
        <f>SUM(B45:B64)</f>
        <v>13426993</v>
      </c>
      <c r="C18" s="156">
        <f t="shared" ref="C18:AV18" si="9">SUM(C45:C64)</f>
        <v>960591</v>
      </c>
      <c r="D18" s="156">
        <f t="shared" si="9"/>
        <v>290474</v>
      </c>
      <c r="E18" s="156">
        <f t="shared" si="9"/>
        <v>384326</v>
      </c>
      <c r="F18" s="156">
        <f t="shared" si="9"/>
        <v>938955</v>
      </c>
      <c r="G18" s="156">
        <f t="shared" si="9"/>
        <v>755506</v>
      </c>
      <c r="H18" s="156">
        <f t="shared" si="9"/>
        <v>1380175</v>
      </c>
      <c r="I18" s="156">
        <f t="shared" si="9"/>
        <v>2920631</v>
      </c>
      <c r="J18" s="156">
        <f t="shared" si="9"/>
        <v>793477</v>
      </c>
      <c r="K18" s="156">
        <f t="shared" si="9"/>
        <v>1661290</v>
      </c>
      <c r="L18" s="156">
        <f t="shared" si="9"/>
        <v>2131426</v>
      </c>
      <c r="M18" s="156">
        <f t="shared" si="9"/>
        <v>51325</v>
      </c>
      <c r="N18" s="156">
        <f t="shared" si="9"/>
        <v>55294</v>
      </c>
      <c r="O18" s="156">
        <f t="shared" si="9"/>
        <v>1036154</v>
      </c>
      <c r="P18" s="156">
        <f t="shared" si="9"/>
        <v>67369</v>
      </c>
      <c r="Q18" s="156">
        <f t="shared" si="9"/>
        <v>542507</v>
      </c>
      <c r="R18" s="156">
        <f t="shared" si="9"/>
        <v>616684</v>
      </c>
      <c r="S18" s="156">
        <f t="shared" si="9"/>
        <v>287270</v>
      </c>
      <c r="T18" s="156">
        <f t="shared" si="9"/>
        <v>226555</v>
      </c>
      <c r="U18" s="156">
        <f t="shared" si="9"/>
        <v>129479</v>
      </c>
      <c r="V18" s="156">
        <f t="shared" si="9"/>
        <v>384326</v>
      </c>
      <c r="W18" s="156">
        <f t="shared" si="9"/>
        <v>377064</v>
      </c>
      <c r="X18" s="156">
        <f t="shared" si="9"/>
        <v>311187</v>
      </c>
      <c r="Y18" s="156">
        <f t="shared" si="9"/>
        <v>271342</v>
      </c>
      <c r="Z18" s="156">
        <f t="shared" si="9"/>
        <v>252375</v>
      </c>
      <c r="AA18" s="156">
        <f t="shared" si="9"/>
        <v>234022</v>
      </c>
      <c r="AB18" s="156">
        <f t="shared" si="9"/>
        <v>1228089</v>
      </c>
      <c r="AC18" s="156">
        <f t="shared" si="9"/>
        <v>67369</v>
      </c>
      <c r="AD18" s="156">
        <f t="shared" si="9"/>
        <v>393411</v>
      </c>
      <c r="AE18" s="156">
        <f t="shared" si="9"/>
        <v>938955</v>
      </c>
      <c r="AF18" s="156">
        <f t="shared" si="9"/>
        <v>1521040</v>
      </c>
      <c r="AG18" s="156">
        <f t="shared" si="9"/>
        <v>566922</v>
      </c>
      <c r="AH18" s="156">
        <f t="shared" si="9"/>
        <v>210483</v>
      </c>
      <c r="AI18" s="156">
        <f t="shared" si="9"/>
        <v>212341</v>
      </c>
      <c r="AJ18" s="156">
        <f t="shared" si="9"/>
        <v>220984</v>
      </c>
      <c r="AK18" s="156">
        <f t="shared" si="9"/>
        <v>357625</v>
      </c>
      <c r="AL18" s="156">
        <f t="shared" si="9"/>
        <v>850525</v>
      </c>
      <c r="AM18" s="156">
        <f t="shared" si="9"/>
        <v>51325</v>
      </c>
      <c r="AN18" s="156">
        <f t="shared" si="9"/>
        <v>371820</v>
      </c>
      <c r="AO18" s="156">
        <f t="shared" si="9"/>
        <v>445285</v>
      </c>
      <c r="AP18" s="156">
        <f t="shared" si="9"/>
        <v>290474</v>
      </c>
      <c r="AQ18" s="156">
        <f t="shared" si="9"/>
        <v>55294</v>
      </c>
      <c r="AR18" s="156">
        <f t="shared" si="9"/>
        <v>291779</v>
      </c>
      <c r="AS18" s="156">
        <f t="shared" si="9"/>
        <v>810765</v>
      </c>
      <c r="AT18" s="156">
        <f t="shared" si="9"/>
        <v>232616</v>
      </c>
      <c r="AU18" s="156">
        <f t="shared" si="9"/>
        <v>238459</v>
      </c>
      <c r="AV18" s="156">
        <f t="shared" si="9"/>
        <v>438621</v>
      </c>
      <c r="AW18" s="136">
        <v>1.4821357832814819E-2</v>
      </c>
      <c r="AX18" s="137"/>
      <c r="AY18" s="157">
        <v>80.153860442430641</v>
      </c>
      <c r="AZ18" s="139"/>
      <c r="BB18" s="106">
        <v>17</v>
      </c>
      <c r="BD18" s="257" t="s">
        <v>149</v>
      </c>
    </row>
    <row r="19" spans="1:56" ht="15" x14ac:dyDescent="0.25">
      <c r="A19" s="107" t="s">
        <v>78</v>
      </c>
      <c r="B19" s="135">
        <f>SUM(B86:B105)</f>
        <v>2762946</v>
      </c>
      <c r="C19" s="135">
        <f t="shared" ref="C19:AV19" si="10">SUM(C86:C105)</f>
        <v>273649</v>
      </c>
      <c r="D19" s="135">
        <f t="shared" si="10"/>
        <v>16113</v>
      </c>
      <c r="E19" s="135">
        <f t="shared" si="10"/>
        <v>29807</v>
      </c>
      <c r="F19" s="135">
        <f t="shared" si="10"/>
        <v>176132</v>
      </c>
      <c r="G19" s="135">
        <f t="shared" si="10"/>
        <v>118100</v>
      </c>
      <c r="H19" s="135">
        <f t="shared" si="10"/>
        <v>84176</v>
      </c>
      <c r="I19" s="135">
        <f t="shared" si="10"/>
        <v>1096485</v>
      </c>
      <c r="J19" s="135">
        <f t="shared" si="10"/>
        <v>69518</v>
      </c>
      <c r="K19" s="135">
        <f t="shared" si="10"/>
        <v>444657</v>
      </c>
      <c r="L19" s="135">
        <f t="shared" si="10"/>
        <v>268677</v>
      </c>
      <c r="M19" s="135">
        <f t="shared" si="10"/>
        <v>0</v>
      </c>
      <c r="N19" s="135">
        <f t="shared" si="10"/>
        <v>0</v>
      </c>
      <c r="O19" s="135">
        <f t="shared" si="10"/>
        <v>185632</v>
      </c>
      <c r="P19" s="135">
        <f t="shared" si="10"/>
        <v>0</v>
      </c>
      <c r="Q19" s="135">
        <f t="shared" si="10"/>
        <v>70818</v>
      </c>
      <c r="R19" s="135">
        <f t="shared" si="10"/>
        <v>10687</v>
      </c>
      <c r="S19" s="135">
        <f t="shared" si="10"/>
        <v>25269</v>
      </c>
      <c r="T19" s="135">
        <f t="shared" si="10"/>
        <v>20127</v>
      </c>
      <c r="U19" s="135">
        <f t="shared" si="10"/>
        <v>34735</v>
      </c>
      <c r="V19" s="135">
        <f t="shared" si="10"/>
        <v>29807</v>
      </c>
      <c r="W19" s="135">
        <f t="shared" si="10"/>
        <v>139449</v>
      </c>
      <c r="X19" s="135">
        <f t="shared" si="10"/>
        <v>94126</v>
      </c>
      <c r="Y19" s="135">
        <f t="shared" si="10"/>
        <v>11137</v>
      </c>
      <c r="Z19" s="135">
        <f t="shared" si="10"/>
        <v>12629</v>
      </c>
      <c r="AA19" s="135">
        <f t="shared" si="10"/>
        <v>16909</v>
      </c>
      <c r="AB19" s="135">
        <f t="shared" si="10"/>
        <v>163187</v>
      </c>
      <c r="AC19" s="135">
        <f t="shared" si="10"/>
        <v>0</v>
      </c>
      <c r="AD19" s="135">
        <f t="shared" si="10"/>
        <v>59079</v>
      </c>
      <c r="AE19" s="135">
        <f t="shared" si="10"/>
        <v>176132</v>
      </c>
      <c r="AF19" s="135">
        <f t="shared" si="10"/>
        <v>757065</v>
      </c>
      <c r="AG19" s="135">
        <f t="shared" si="10"/>
        <v>49391</v>
      </c>
      <c r="AH19" s="135">
        <f t="shared" si="10"/>
        <v>92685</v>
      </c>
      <c r="AI19" s="135">
        <f t="shared" si="10"/>
        <v>22708</v>
      </c>
      <c r="AJ19" s="135">
        <f t="shared" si="10"/>
        <v>2671</v>
      </c>
      <c r="AK19" s="135">
        <f t="shared" si="10"/>
        <v>132081</v>
      </c>
      <c r="AL19" s="135">
        <f t="shared" si="10"/>
        <v>282047</v>
      </c>
      <c r="AM19" s="135">
        <f t="shared" si="10"/>
        <v>0</v>
      </c>
      <c r="AN19" s="135">
        <f t="shared" si="10"/>
        <v>20914</v>
      </c>
      <c r="AO19" s="135">
        <f t="shared" si="10"/>
        <v>127600</v>
      </c>
      <c r="AP19" s="135">
        <f t="shared" si="10"/>
        <v>16113</v>
      </c>
      <c r="AQ19" s="135">
        <f t="shared" si="10"/>
        <v>0</v>
      </c>
      <c r="AR19" s="135">
        <f t="shared" si="10"/>
        <v>47442</v>
      </c>
      <c r="AS19" s="135">
        <f t="shared" si="10"/>
        <v>162610</v>
      </c>
      <c r="AT19" s="135">
        <f t="shared" si="10"/>
        <v>24286</v>
      </c>
      <c r="AU19" s="135">
        <f t="shared" si="10"/>
        <v>91089</v>
      </c>
      <c r="AV19" s="135">
        <f t="shared" si="10"/>
        <v>70153</v>
      </c>
      <c r="AW19" s="140">
        <v>1.2601400802765186E-2</v>
      </c>
      <c r="AX19" s="141"/>
      <c r="AY19" s="158">
        <v>76.387523110784798</v>
      </c>
      <c r="AZ19" s="143"/>
      <c r="BB19" s="144">
        <v>18</v>
      </c>
      <c r="BD19" s="257" t="s">
        <v>150</v>
      </c>
    </row>
    <row r="20" spans="1:56" ht="15" x14ac:dyDescent="0.25">
      <c r="A20" s="107" t="s">
        <v>80</v>
      </c>
      <c r="B20" s="135">
        <f>SUM(B127:B146)</f>
        <v>2711124</v>
      </c>
      <c r="C20" s="135">
        <f>SUM(C127:C146)</f>
        <v>269507</v>
      </c>
      <c r="D20" s="135">
        <f t="shared" ref="D20:AV20" si="11">SUM(D127:D146)</f>
        <v>44603</v>
      </c>
      <c r="E20" s="135">
        <f t="shared" si="11"/>
        <v>89851</v>
      </c>
      <c r="F20" s="135">
        <f t="shared" si="11"/>
        <v>210180</v>
      </c>
      <c r="G20" s="135">
        <f t="shared" si="11"/>
        <v>180651</v>
      </c>
      <c r="H20" s="135">
        <f t="shared" si="11"/>
        <v>181929</v>
      </c>
      <c r="I20" s="135">
        <f t="shared" si="11"/>
        <v>509128</v>
      </c>
      <c r="J20" s="135">
        <f t="shared" si="11"/>
        <v>154982</v>
      </c>
      <c r="K20" s="135">
        <f t="shared" si="11"/>
        <v>435387</v>
      </c>
      <c r="L20" s="135">
        <f t="shared" si="11"/>
        <v>416714</v>
      </c>
      <c r="M20" s="135">
        <f t="shared" si="11"/>
        <v>11121</v>
      </c>
      <c r="N20" s="135">
        <f t="shared" si="11"/>
        <v>3564</v>
      </c>
      <c r="O20" s="135">
        <f t="shared" si="11"/>
        <v>173766</v>
      </c>
      <c r="P20" s="135">
        <f t="shared" si="11"/>
        <v>29741</v>
      </c>
      <c r="Q20" s="135">
        <f t="shared" si="11"/>
        <v>99930</v>
      </c>
      <c r="R20" s="135">
        <f t="shared" si="11"/>
        <v>53020</v>
      </c>
      <c r="S20" s="135">
        <f t="shared" si="11"/>
        <v>50431</v>
      </c>
      <c r="T20" s="135">
        <f t="shared" si="11"/>
        <v>39358</v>
      </c>
      <c r="U20" s="135">
        <f t="shared" si="11"/>
        <v>23821</v>
      </c>
      <c r="V20" s="135">
        <f t="shared" si="11"/>
        <v>89851</v>
      </c>
      <c r="W20" s="135">
        <f t="shared" si="11"/>
        <v>78619</v>
      </c>
      <c r="X20" s="135">
        <f t="shared" si="11"/>
        <v>100307</v>
      </c>
      <c r="Y20" s="135">
        <f t="shared" si="11"/>
        <v>45649</v>
      </c>
      <c r="Z20" s="135">
        <f t="shared" si="11"/>
        <v>52478</v>
      </c>
      <c r="AA20" s="135">
        <f t="shared" si="11"/>
        <v>21693</v>
      </c>
      <c r="AB20" s="135">
        <f t="shared" si="11"/>
        <v>170190</v>
      </c>
      <c r="AC20" s="135">
        <f t="shared" si="11"/>
        <v>29741</v>
      </c>
      <c r="AD20" s="135">
        <f t="shared" si="11"/>
        <v>109826</v>
      </c>
      <c r="AE20" s="135">
        <f t="shared" si="11"/>
        <v>210180</v>
      </c>
      <c r="AF20" s="135">
        <f t="shared" si="11"/>
        <v>272701</v>
      </c>
      <c r="AG20" s="135">
        <f t="shared" si="11"/>
        <v>115624</v>
      </c>
      <c r="AH20" s="135">
        <f t="shared" si="11"/>
        <v>31261</v>
      </c>
      <c r="AI20" s="135">
        <f t="shared" si="11"/>
        <v>68876</v>
      </c>
      <c r="AJ20" s="135">
        <f t="shared" si="11"/>
        <v>28979</v>
      </c>
      <c r="AK20" s="135">
        <f t="shared" si="11"/>
        <v>79961</v>
      </c>
      <c r="AL20" s="135">
        <f t="shared" si="11"/>
        <v>243793</v>
      </c>
      <c r="AM20" s="135">
        <f t="shared" si="11"/>
        <v>11121</v>
      </c>
      <c r="AN20" s="135">
        <f t="shared" si="11"/>
        <v>44716</v>
      </c>
      <c r="AO20" s="135">
        <f t="shared" si="11"/>
        <v>71000</v>
      </c>
      <c r="AP20" s="135">
        <f t="shared" si="11"/>
        <v>44603</v>
      </c>
      <c r="AQ20" s="135">
        <f t="shared" si="11"/>
        <v>3564</v>
      </c>
      <c r="AR20" s="135">
        <f t="shared" si="11"/>
        <v>89239</v>
      </c>
      <c r="AS20" s="135">
        <f t="shared" si="11"/>
        <v>191594</v>
      </c>
      <c r="AT20" s="135">
        <f t="shared" si="11"/>
        <v>47004</v>
      </c>
      <c r="AU20" s="135">
        <f t="shared" si="11"/>
        <v>66824</v>
      </c>
      <c r="AV20" s="135">
        <f t="shared" si="11"/>
        <v>125170</v>
      </c>
      <c r="AW20" s="140">
        <v>1.2345867551879089E-2</v>
      </c>
      <c r="AX20" s="141"/>
      <c r="AY20" s="158">
        <v>78.909902133926195</v>
      </c>
      <c r="AZ20" s="143"/>
      <c r="BB20" s="144">
        <v>19</v>
      </c>
      <c r="BD20" s="257" t="s">
        <v>151</v>
      </c>
    </row>
    <row r="21" spans="1:56" ht="15" x14ac:dyDescent="0.25">
      <c r="A21" s="107" t="s">
        <v>81</v>
      </c>
      <c r="B21" s="135">
        <f>SUM(B168:B187)</f>
        <v>2663435</v>
      </c>
      <c r="C21" s="135">
        <f t="shared" ref="C21:AV21" si="12">SUM(C168:C187)</f>
        <v>144995</v>
      </c>
      <c r="D21" s="135">
        <f t="shared" si="12"/>
        <v>88155</v>
      </c>
      <c r="E21" s="135">
        <f t="shared" si="12"/>
        <v>147589</v>
      </c>
      <c r="F21" s="135">
        <f t="shared" si="12"/>
        <v>186344</v>
      </c>
      <c r="G21" s="135">
        <f t="shared" si="12"/>
        <v>140151</v>
      </c>
      <c r="H21" s="135">
        <f t="shared" si="12"/>
        <v>303821</v>
      </c>
      <c r="I21" s="135">
        <f t="shared" si="12"/>
        <v>392960</v>
      </c>
      <c r="J21" s="135">
        <f t="shared" si="12"/>
        <v>266631</v>
      </c>
      <c r="K21" s="135">
        <f t="shared" si="12"/>
        <v>349646</v>
      </c>
      <c r="L21" s="135">
        <f t="shared" si="12"/>
        <v>391348</v>
      </c>
      <c r="M21" s="135">
        <f t="shared" si="12"/>
        <v>10613</v>
      </c>
      <c r="N21" s="135">
        <f t="shared" si="12"/>
        <v>22107</v>
      </c>
      <c r="O21" s="135">
        <f t="shared" si="12"/>
        <v>181447</v>
      </c>
      <c r="P21" s="135">
        <f t="shared" si="12"/>
        <v>37628</v>
      </c>
      <c r="Q21" s="135">
        <f t="shared" si="12"/>
        <v>90015</v>
      </c>
      <c r="R21" s="135">
        <f t="shared" si="12"/>
        <v>129166</v>
      </c>
      <c r="S21" s="135">
        <f t="shared" si="12"/>
        <v>63950</v>
      </c>
      <c r="T21" s="135">
        <f t="shared" si="12"/>
        <v>90407</v>
      </c>
      <c r="U21" s="135">
        <f t="shared" si="12"/>
        <v>29790</v>
      </c>
      <c r="V21" s="135">
        <f t="shared" si="12"/>
        <v>147589</v>
      </c>
      <c r="W21" s="135">
        <f t="shared" si="12"/>
        <v>46700</v>
      </c>
      <c r="X21" s="135">
        <f t="shared" si="12"/>
        <v>37136</v>
      </c>
      <c r="Y21" s="135">
        <f t="shared" si="12"/>
        <v>20893</v>
      </c>
      <c r="Z21" s="135">
        <f t="shared" si="12"/>
        <v>64935</v>
      </c>
      <c r="AA21" s="135">
        <f t="shared" si="12"/>
        <v>19161</v>
      </c>
      <c r="AB21" s="135">
        <f t="shared" si="12"/>
        <v>183714</v>
      </c>
      <c r="AC21" s="135">
        <f t="shared" si="12"/>
        <v>37628</v>
      </c>
      <c r="AD21" s="135">
        <f t="shared" si="12"/>
        <v>76103</v>
      </c>
      <c r="AE21" s="135">
        <f t="shared" si="12"/>
        <v>186344</v>
      </c>
      <c r="AF21" s="135">
        <f t="shared" si="12"/>
        <v>187438</v>
      </c>
      <c r="AG21" s="135">
        <f t="shared" si="12"/>
        <v>176224</v>
      </c>
      <c r="AH21" s="135">
        <f t="shared" si="12"/>
        <v>27501</v>
      </c>
      <c r="AI21" s="135">
        <f t="shared" si="12"/>
        <v>44492</v>
      </c>
      <c r="AJ21" s="135">
        <f t="shared" si="12"/>
        <v>84640</v>
      </c>
      <c r="AK21" s="135">
        <f t="shared" si="12"/>
        <v>51855</v>
      </c>
      <c r="AL21" s="135">
        <f t="shared" si="12"/>
        <v>153600</v>
      </c>
      <c r="AM21" s="135">
        <f t="shared" si="12"/>
        <v>10613</v>
      </c>
      <c r="AN21" s="135">
        <f t="shared" si="12"/>
        <v>70797</v>
      </c>
      <c r="AO21" s="135">
        <f t="shared" si="12"/>
        <v>90984</v>
      </c>
      <c r="AP21" s="135">
        <f t="shared" si="12"/>
        <v>88155</v>
      </c>
      <c r="AQ21" s="135">
        <f t="shared" si="12"/>
        <v>22107</v>
      </c>
      <c r="AR21" s="135">
        <f t="shared" si="12"/>
        <v>56004</v>
      </c>
      <c r="AS21" s="135">
        <f t="shared" si="12"/>
        <v>196046</v>
      </c>
      <c r="AT21" s="135">
        <f t="shared" si="12"/>
        <v>34258</v>
      </c>
      <c r="AU21" s="135">
        <f t="shared" si="12"/>
        <v>46983</v>
      </c>
      <c r="AV21" s="135">
        <f t="shared" si="12"/>
        <v>98207</v>
      </c>
      <c r="AW21" s="140">
        <v>1.1094864097283233E-2</v>
      </c>
      <c r="AX21" s="141"/>
      <c r="AY21" s="158">
        <v>80.300411181728805</v>
      </c>
      <c r="AZ21" s="143"/>
      <c r="BB21" s="144">
        <v>20</v>
      </c>
      <c r="BD21" s="257" t="s">
        <v>152</v>
      </c>
    </row>
    <row r="22" spans="1:56" ht="15" x14ac:dyDescent="0.25">
      <c r="A22" s="107" t="s">
        <v>82</v>
      </c>
      <c r="B22" s="135">
        <f>SUM(B209:B228)</f>
        <v>2648385</v>
      </c>
      <c r="C22" s="135">
        <f t="shared" ref="C22:AV22" si="13">SUM(C209:C228)</f>
        <v>144985</v>
      </c>
      <c r="D22" s="135">
        <f t="shared" si="13"/>
        <v>122210</v>
      </c>
      <c r="E22" s="135">
        <f t="shared" si="13"/>
        <v>88863</v>
      </c>
      <c r="F22" s="135">
        <f t="shared" si="13"/>
        <v>173651</v>
      </c>
      <c r="G22" s="135">
        <f t="shared" si="13"/>
        <v>165336</v>
      </c>
      <c r="H22" s="135">
        <f t="shared" si="13"/>
        <v>360757</v>
      </c>
      <c r="I22" s="135">
        <f t="shared" si="13"/>
        <v>390396</v>
      </c>
      <c r="J22" s="135">
        <f t="shared" si="13"/>
        <v>232213</v>
      </c>
      <c r="K22" s="135">
        <f t="shared" si="13"/>
        <v>232088</v>
      </c>
      <c r="L22" s="135">
        <f t="shared" si="13"/>
        <v>377458</v>
      </c>
      <c r="M22" s="135">
        <f t="shared" si="13"/>
        <v>27995</v>
      </c>
      <c r="N22" s="135">
        <f t="shared" si="13"/>
        <v>25892</v>
      </c>
      <c r="O22" s="135">
        <f t="shared" si="13"/>
        <v>306541</v>
      </c>
      <c r="P22" s="135">
        <f t="shared" si="13"/>
        <v>0</v>
      </c>
      <c r="Q22" s="135">
        <f t="shared" si="13"/>
        <v>62280</v>
      </c>
      <c r="R22" s="135">
        <f t="shared" si="13"/>
        <v>220173</v>
      </c>
      <c r="S22" s="135">
        <f t="shared" si="13"/>
        <v>106333</v>
      </c>
      <c r="T22" s="135">
        <f t="shared" si="13"/>
        <v>55621</v>
      </c>
      <c r="U22" s="135">
        <f t="shared" si="13"/>
        <v>22652</v>
      </c>
      <c r="V22" s="135">
        <f t="shared" si="13"/>
        <v>88863</v>
      </c>
      <c r="W22" s="135">
        <f t="shared" si="13"/>
        <v>49142</v>
      </c>
      <c r="X22" s="135">
        <f t="shared" si="13"/>
        <v>41433</v>
      </c>
      <c r="Y22" s="135">
        <f t="shared" si="13"/>
        <v>53749</v>
      </c>
      <c r="Z22" s="135">
        <f t="shared" si="13"/>
        <v>76453</v>
      </c>
      <c r="AA22" s="135">
        <f t="shared" si="13"/>
        <v>37529</v>
      </c>
      <c r="AB22" s="135">
        <f t="shared" si="13"/>
        <v>187549</v>
      </c>
      <c r="AC22" s="135">
        <f t="shared" si="13"/>
        <v>0</v>
      </c>
      <c r="AD22" s="135">
        <f t="shared" si="13"/>
        <v>75538</v>
      </c>
      <c r="AE22" s="135">
        <f t="shared" si="13"/>
        <v>173651</v>
      </c>
      <c r="AF22" s="135">
        <f t="shared" si="13"/>
        <v>170387</v>
      </c>
      <c r="AG22" s="135">
        <f t="shared" si="13"/>
        <v>176592</v>
      </c>
      <c r="AH22" s="135">
        <f t="shared" si="13"/>
        <v>34344</v>
      </c>
      <c r="AI22" s="135">
        <f t="shared" si="13"/>
        <v>42256</v>
      </c>
      <c r="AJ22" s="135">
        <f t="shared" si="13"/>
        <v>78304</v>
      </c>
      <c r="AK22" s="135">
        <f t="shared" si="13"/>
        <v>61084</v>
      </c>
      <c r="AL22" s="135">
        <f t="shared" si="13"/>
        <v>99788</v>
      </c>
      <c r="AM22" s="135">
        <f t="shared" si="13"/>
        <v>27995</v>
      </c>
      <c r="AN22" s="135">
        <f t="shared" si="13"/>
        <v>151066</v>
      </c>
      <c r="AO22" s="135">
        <f t="shared" si="13"/>
        <v>73040</v>
      </c>
      <c r="AP22" s="135">
        <f t="shared" si="13"/>
        <v>122210</v>
      </c>
      <c r="AQ22" s="135">
        <f t="shared" si="13"/>
        <v>25892</v>
      </c>
      <c r="AR22" s="135">
        <f t="shared" si="13"/>
        <v>42468</v>
      </c>
      <c r="AS22" s="135">
        <f t="shared" si="13"/>
        <v>132300</v>
      </c>
      <c r="AT22" s="135">
        <f t="shared" si="13"/>
        <v>67146</v>
      </c>
      <c r="AU22" s="135">
        <f t="shared" si="13"/>
        <v>21347</v>
      </c>
      <c r="AV22" s="135">
        <f t="shared" si="13"/>
        <v>71200</v>
      </c>
      <c r="AW22" s="140">
        <v>9.8672552757737737E-3</v>
      </c>
      <c r="AX22" s="141"/>
      <c r="AY22" s="158">
        <v>81.727055289388218</v>
      </c>
      <c r="AZ22" s="143"/>
      <c r="BB22" s="144">
        <v>21</v>
      </c>
      <c r="BD22" s="257" t="s">
        <v>153</v>
      </c>
    </row>
    <row r="23" spans="1:56" ht="15.75" thickBot="1" x14ac:dyDescent="0.3">
      <c r="A23" s="108" t="s">
        <v>83</v>
      </c>
      <c r="B23" s="162">
        <f>SUM(B250:B269)</f>
        <v>2641103</v>
      </c>
      <c r="C23" s="162">
        <f t="shared" ref="C23:AV23" si="14">SUM(C250:C269)</f>
        <v>127455</v>
      </c>
      <c r="D23" s="162">
        <f t="shared" si="14"/>
        <v>19393</v>
      </c>
      <c r="E23" s="162">
        <f t="shared" si="14"/>
        <v>28216</v>
      </c>
      <c r="F23" s="162">
        <f t="shared" si="14"/>
        <v>192648</v>
      </c>
      <c r="G23" s="162">
        <f t="shared" si="14"/>
        <v>151268</v>
      </c>
      <c r="H23" s="162">
        <f t="shared" si="14"/>
        <v>449492</v>
      </c>
      <c r="I23" s="162">
        <f t="shared" si="14"/>
        <v>531662</v>
      </c>
      <c r="J23" s="162">
        <f t="shared" si="14"/>
        <v>70133</v>
      </c>
      <c r="K23" s="162">
        <f t="shared" si="14"/>
        <v>199512</v>
      </c>
      <c r="L23" s="162">
        <f t="shared" si="14"/>
        <v>677229</v>
      </c>
      <c r="M23" s="162">
        <f t="shared" si="14"/>
        <v>1596</v>
      </c>
      <c r="N23" s="162">
        <f t="shared" si="14"/>
        <v>3731</v>
      </c>
      <c r="O23" s="162">
        <f t="shared" si="14"/>
        <v>188768</v>
      </c>
      <c r="P23" s="162">
        <f t="shared" si="14"/>
        <v>0</v>
      </c>
      <c r="Q23" s="162">
        <f t="shared" si="14"/>
        <v>219464</v>
      </c>
      <c r="R23" s="162">
        <f t="shared" si="14"/>
        <v>203638</v>
      </c>
      <c r="S23" s="162">
        <f t="shared" si="14"/>
        <v>41287</v>
      </c>
      <c r="T23" s="162">
        <f t="shared" si="14"/>
        <v>21042</v>
      </c>
      <c r="U23" s="162">
        <f t="shared" si="14"/>
        <v>18481</v>
      </c>
      <c r="V23" s="162">
        <f t="shared" si="14"/>
        <v>28216</v>
      </c>
      <c r="W23" s="162">
        <f t="shared" si="14"/>
        <v>63154</v>
      </c>
      <c r="X23" s="162">
        <f t="shared" si="14"/>
        <v>38185</v>
      </c>
      <c r="Y23" s="162">
        <f t="shared" si="14"/>
        <v>139914</v>
      </c>
      <c r="Z23" s="162">
        <f t="shared" si="14"/>
        <v>45880</v>
      </c>
      <c r="AA23" s="162">
        <f t="shared" si="14"/>
        <v>138730</v>
      </c>
      <c r="AB23" s="162">
        <f t="shared" si="14"/>
        <v>523449</v>
      </c>
      <c r="AC23" s="162">
        <f t="shared" si="14"/>
        <v>0</v>
      </c>
      <c r="AD23" s="162">
        <f t="shared" si="14"/>
        <v>72865</v>
      </c>
      <c r="AE23" s="162">
        <f t="shared" si="14"/>
        <v>192648</v>
      </c>
      <c r="AF23" s="162">
        <f t="shared" si="14"/>
        <v>133449</v>
      </c>
      <c r="AG23" s="162">
        <f t="shared" si="14"/>
        <v>49091</v>
      </c>
      <c r="AH23" s="162">
        <f t="shared" si="14"/>
        <v>24692</v>
      </c>
      <c r="AI23" s="162">
        <f t="shared" si="14"/>
        <v>34009</v>
      </c>
      <c r="AJ23" s="162">
        <f t="shared" si="14"/>
        <v>26390</v>
      </c>
      <c r="AK23" s="162">
        <f t="shared" si="14"/>
        <v>32644</v>
      </c>
      <c r="AL23" s="162">
        <f t="shared" si="14"/>
        <v>71297</v>
      </c>
      <c r="AM23" s="162">
        <f t="shared" si="14"/>
        <v>1596</v>
      </c>
      <c r="AN23" s="162">
        <f t="shared" si="14"/>
        <v>84327</v>
      </c>
      <c r="AO23" s="162">
        <f t="shared" si="14"/>
        <v>82661</v>
      </c>
      <c r="AP23" s="162">
        <f t="shared" si="14"/>
        <v>19393</v>
      </c>
      <c r="AQ23" s="162">
        <f t="shared" si="14"/>
        <v>3731</v>
      </c>
      <c r="AR23" s="162">
        <f t="shared" si="14"/>
        <v>56626</v>
      </c>
      <c r="AS23" s="162">
        <f t="shared" si="14"/>
        <v>128215</v>
      </c>
      <c r="AT23" s="162">
        <f t="shared" si="14"/>
        <v>59922</v>
      </c>
      <c r="AU23" s="162">
        <f t="shared" si="14"/>
        <v>12216</v>
      </c>
      <c r="AV23" s="162">
        <f t="shared" si="14"/>
        <v>73891</v>
      </c>
      <c r="AW23" s="145">
        <v>8.0081230210156448E-3</v>
      </c>
      <c r="AX23" s="146"/>
      <c r="AY23" s="159">
        <v>83.577579806016075</v>
      </c>
      <c r="AZ23" s="148"/>
      <c r="BB23" s="149">
        <v>22</v>
      </c>
      <c r="BD23" s="257" t="s">
        <v>154</v>
      </c>
    </row>
    <row r="24" spans="1:56" ht="15.75" thickBot="1" x14ac:dyDescent="0.3">
      <c r="A24" s="110" t="s">
        <v>88</v>
      </c>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4"/>
      <c r="AX24" s="165"/>
      <c r="AY24" s="166"/>
      <c r="AZ24" s="167"/>
      <c r="BB24" s="168">
        <v>23</v>
      </c>
      <c r="BD24" s="257" t="s">
        <v>155</v>
      </c>
    </row>
    <row r="25" spans="1:56" ht="15.75" thickBot="1" x14ac:dyDescent="0.3">
      <c r="A25" s="111" t="s">
        <v>89</v>
      </c>
      <c r="B25" s="134">
        <f>B66+B107+B148+B189+B230</f>
        <v>151126</v>
      </c>
      <c r="C25" s="134">
        <f t="shared" ref="C25:AV30" si="15">C66+C107+C148+C189+C230</f>
        <v>10078</v>
      </c>
      <c r="D25" s="134">
        <f t="shared" si="15"/>
        <v>2888</v>
      </c>
      <c r="E25" s="134">
        <f t="shared" si="15"/>
        <v>3807</v>
      </c>
      <c r="F25" s="134">
        <f t="shared" si="15"/>
        <v>10867</v>
      </c>
      <c r="G25" s="134">
        <f t="shared" si="15"/>
        <v>8505</v>
      </c>
      <c r="H25" s="134">
        <f t="shared" si="15"/>
        <v>16288</v>
      </c>
      <c r="I25" s="134">
        <f t="shared" si="15"/>
        <v>33179</v>
      </c>
      <c r="J25" s="134">
        <f t="shared" si="15"/>
        <v>8283</v>
      </c>
      <c r="K25" s="134">
        <f t="shared" si="15"/>
        <v>19350</v>
      </c>
      <c r="L25" s="134">
        <f t="shared" si="15"/>
        <v>24961</v>
      </c>
      <c r="M25" s="134">
        <f t="shared" si="15"/>
        <v>539</v>
      </c>
      <c r="N25" s="134">
        <f t="shared" si="15"/>
        <v>709</v>
      </c>
      <c r="O25" s="134">
        <f t="shared" si="15"/>
        <v>11005</v>
      </c>
      <c r="P25" s="134">
        <f t="shared" si="15"/>
        <v>667</v>
      </c>
      <c r="Q25" s="134">
        <f t="shared" si="15"/>
        <v>6458</v>
      </c>
      <c r="R25" s="134">
        <f t="shared" si="15"/>
        <v>7287</v>
      </c>
      <c r="S25" s="134">
        <f t="shared" si="15"/>
        <v>2893</v>
      </c>
      <c r="T25" s="134">
        <f t="shared" si="15"/>
        <v>2034</v>
      </c>
      <c r="U25" s="134">
        <f t="shared" si="15"/>
        <v>1542</v>
      </c>
      <c r="V25" s="134">
        <f t="shared" si="15"/>
        <v>3807</v>
      </c>
      <c r="W25" s="134">
        <f t="shared" si="15"/>
        <v>4390</v>
      </c>
      <c r="X25" s="134">
        <f t="shared" si="15"/>
        <v>3522</v>
      </c>
      <c r="Y25" s="134">
        <f t="shared" si="15"/>
        <v>2476</v>
      </c>
      <c r="Z25" s="134">
        <f t="shared" si="15"/>
        <v>2927</v>
      </c>
      <c r="AA25" s="134">
        <f t="shared" si="15"/>
        <v>2330</v>
      </c>
      <c r="AB25" s="134">
        <f t="shared" si="15"/>
        <v>13714</v>
      </c>
      <c r="AC25" s="134">
        <f t="shared" si="15"/>
        <v>667</v>
      </c>
      <c r="AD25" s="134">
        <f t="shared" si="15"/>
        <v>4716</v>
      </c>
      <c r="AE25" s="134">
        <f t="shared" si="15"/>
        <v>10867</v>
      </c>
      <c r="AF25" s="134">
        <f t="shared" si="15"/>
        <v>18451</v>
      </c>
      <c r="AG25" s="134">
        <f t="shared" si="15"/>
        <v>6249</v>
      </c>
      <c r="AH25" s="134">
        <f t="shared" si="15"/>
        <v>2253</v>
      </c>
      <c r="AI25" s="134">
        <f t="shared" si="15"/>
        <v>2446</v>
      </c>
      <c r="AJ25" s="134">
        <f t="shared" si="15"/>
        <v>2543</v>
      </c>
      <c r="AK25" s="134">
        <f t="shared" si="15"/>
        <v>3785</v>
      </c>
      <c r="AL25" s="134">
        <f t="shared" si="15"/>
        <v>10404</v>
      </c>
      <c r="AM25" s="134">
        <f t="shared" si="15"/>
        <v>539</v>
      </c>
      <c r="AN25" s="134">
        <f t="shared" si="15"/>
        <v>3722</v>
      </c>
      <c r="AO25" s="134">
        <f t="shared" si="15"/>
        <v>4899</v>
      </c>
      <c r="AP25" s="134">
        <f t="shared" si="15"/>
        <v>2888</v>
      </c>
      <c r="AQ25" s="134">
        <f t="shared" si="15"/>
        <v>709</v>
      </c>
      <c r="AR25" s="134">
        <f t="shared" si="15"/>
        <v>2771</v>
      </c>
      <c r="AS25" s="134">
        <f t="shared" si="15"/>
        <v>8946</v>
      </c>
      <c r="AT25" s="134">
        <f t="shared" si="15"/>
        <v>2247</v>
      </c>
      <c r="AU25" s="134">
        <f t="shared" si="15"/>
        <v>2770</v>
      </c>
      <c r="AV25" s="134">
        <f t="shared" si="15"/>
        <v>5874</v>
      </c>
      <c r="AW25" s="169"/>
      <c r="AX25" s="141"/>
      <c r="AY25" s="170"/>
      <c r="AZ25" s="143" t="s">
        <v>191</v>
      </c>
      <c r="BB25" s="106">
        <v>24</v>
      </c>
      <c r="BD25" s="257" t="s">
        <v>156</v>
      </c>
    </row>
    <row r="26" spans="1:56" ht="15.75" thickBot="1" x14ac:dyDescent="0.3">
      <c r="A26" s="111" t="s">
        <v>91</v>
      </c>
      <c r="B26" s="8">
        <f t="shared" ref="B26:Q41" si="16">B67+B108+B149+B190+B231</f>
        <v>582809</v>
      </c>
      <c r="C26" s="8">
        <f t="shared" si="16"/>
        <v>39813</v>
      </c>
      <c r="D26" s="8">
        <f t="shared" si="16"/>
        <v>11966</v>
      </c>
      <c r="E26" s="8">
        <f t="shared" si="16"/>
        <v>15224</v>
      </c>
      <c r="F26" s="8">
        <f t="shared" si="16"/>
        <v>41408</v>
      </c>
      <c r="G26" s="8">
        <f t="shared" si="16"/>
        <v>33902</v>
      </c>
      <c r="H26" s="8">
        <f t="shared" si="16"/>
        <v>61770</v>
      </c>
      <c r="I26" s="8">
        <f t="shared" si="16"/>
        <v>125685</v>
      </c>
      <c r="J26" s="8">
        <f t="shared" si="16"/>
        <v>32770</v>
      </c>
      <c r="K26" s="8">
        <f t="shared" si="16"/>
        <v>76641</v>
      </c>
      <c r="L26" s="8">
        <f t="shared" si="16"/>
        <v>93513</v>
      </c>
      <c r="M26" s="8">
        <f t="shared" si="16"/>
        <v>2077</v>
      </c>
      <c r="N26" s="8">
        <f t="shared" si="16"/>
        <v>2678</v>
      </c>
      <c r="O26" s="8">
        <f t="shared" si="16"/>
        <v>42672</v>
      </c>
      <c r="P26" s="8">
        <f t="shared" si="16"/>
        <v>2690</v>
      </c>
      <c r="Q26" s="8">
        <f t="shared" si="16"/>
        <v>22314</v>
      </c>
      <c r="R26" s="8">
        <f t="shared" si="15"/>
        <v>29599</v>
      </c>
      <c r="S26" s="8">
        <f t="shared" si="15"/>
        <v>12041</v>
      </c>
      <c r="T26" s="8">
        <f t="shared" si="15"/>
        <v>8246</v>
      </c>
      <c r="U26" s="8">
        <f t="shared" si="15"/>
        <v>5993</v>
      </c>
      <c r="V26" s="8">
        <f t="shared" si="15"/>
        <v>15224</v>
      </c>
      <c r="W26" s="8">
        <f t="shared" si="15"/>
        <v>15931</v>
      </c>
      <c r="X26" s="8">
        <f t="shared" si="15"/>
        <v>13653</v>
      </c>
      <c r="Y26" s="8">
        <f t="shared" si="15"/>
        <v>10669</v>
      </c>
      <c r="Z26" s="8">
        <f t="shared" si="15"/>
        <v>12020</v>
      </c>
      <c r="AA26" s="8">
        <f t="shared" si="15"/>
        <v>10161</v>
      </c>
      <c r="AB26" s="8">
        <f t="shared" si="15"/>
        <v>48856</v>
      </c>
      <c r="AC26" s="8">
        <f t="shared" si="15"/>
        <v>2690</v>
      </c>
      <c r="AD26" s="8">
        <f t="shared" si="15"/>
        <v>18337</v>
      </c>
      <c r="AE26" s="8">
        <f t="shared" si="15"/>
        <v>41408</v>
      </c>
      <c r="AF26" s="8">
        <f t="shared" si="15"/>
        <v>65881</v>
      </c>
      <c r="AG26" s="8">
        <f t="shared" si="15"/>
        <v>24524</v>
      </c>
      <c r="AH26" s="8">
        <f t="shared" si="15"/>
        <v>8950</v>
      </c>
      <c r="AI26" s="8">
        <f t="shared" si="15"/>
        <v>9734</v>
      </c>
      <c r="AJ26" s="8">
        <f t="shared" si="15"/>
        <v>9857</v>
      </c>
      <c r="AK26" s="8">
        <f t="shared" si="15"/>
        <v>15300</v>
      </c>
      <c r="AL26" s="8">
        <f t="shared" si="15"/>
        <v>41252</v>
      </c>
      <c r="AM26" s="8">
        <f t="shared" si="15"/>
        <v>2077</v>
      </c>
      <c r="AN26" s="8">
        <f t="shared" si="15"/>
        <v>14700</v>
      </c>
      <c r="AO26" s="8">
        <f t="shared" si="15"/>
        <v>19364</v>
      </c>
      <c r="AP26" s="8">
        <f t="shared" si="15"/>
        <v>11966</v>
      </c>
      <c r="AQ26" s="8">
        <f t="shared" si="15"/>
        <v>2678</v>
      </c>
      <c r="AR26" s="8">
        <f t="shared" si="15"/>
        <v>10860</v>
      </c>
      <c r="AS26" s="8">
        <f t="shared" si="15"/>
        <v>35389</v>
      </c>
      <c r="AT26" s="8">
        <f t="shared" si="15"/>
        <v>9572</v>
      </c>
      <c r="AU26" s="8">
        <f t="shared" si="15"/>
        <v>10660</v>
      </c>
      <c r="AV26" s="8">
        <f t="shared" si="15"/>
        <v>22903</v>
      </c>
      <c r="AW26" s="169"/>
      <c r="AX26" s="141"/>
      <c r="AY26" s="170"/>
      <c r="AZ26" s="143" t="s">
        <v>191</v>
      </c>
      <c r="BB26" s="106">
        <v>25</v>
      </c>
      <c r="BD26" s="257" t="s">
        <v>157</v>
      </c>
    </row>
    <row r="27" spans="1:56" ht="15.75" thickBot="1" x14ac:dyDescent="0.3">
      <c r="A27" s="111" t="s">
        <v>92</v>
      </c>
      <c r="B27" s="8">
        <f t="shared" si="16"/>
        <v>691028</v>
      </c>
      <c r="C27" s="8">
        <f t="shared" si="15"/>
        <v>48419</v>
      </c>
      <c r="D27" s="8">
        <f t="shared" si="15"/>
        <v>15358</v>
      </c>
      <c r="E27" s="8">
        <f t="shared" si="15"/>
        <v>18658</v>
      </c>
      <c r="F27" s="8">
        <f t="shared" si="15"/>
        <v>49425</v>
      </c>
      <c r="G27" s="8">
        <f t="shared" si="15"/>
        <v>41396</v>
      </c>
      <c r="H27" s="8">
        <f t="shared" si="15"/>
        <v>72534</v>
      </c>
      <c r="I27" s="8">
        <f t="shared" si="15"/>
        <v>145777</v>
      </c>
      <c r="J27" s="8">
        <f t="shared" si="15"/>
        <v>41394</v>
      </c>
      <c r="K27" s="8">
        <f t="shared" si="15"/>
        <v>91320</v>
      </c>
      <c r="L27" s="8">
        <f t="shared" si="15"/>
        <v>105585</v>
      </c>
      <c r="M27" s="8">
        <f t="shared" si="15"/>
        <v>2441</v>
      </c>
      <c r="N27" s="8">
        <f t="shared" si="15"/>
        <v>3345</v>
      </c>
      <c r="O27" s="8">
        <f t="shared" si="15"/>
        <v>52019</v>
      </c>
      <c r="P27" s="8">
        <f t="shared" si="15"/>
        <v>3357</v>
      </c>
      <c r="Q27" s="8">
        <f t="shared" si="15"/>
        <v>24843</v>
      </c>
      <c r="R27" s="8">
        <f t="shared" si="15"/>
        <v>35963</v>
      </c>
      <c r="S27" s="8">
        <f t="shared" si="15"/>
        <v>15249</v>
      </c>
      <c r="T27" s="8">
        <f t="shared" si="15"/>
        <v>11012</v>
      </c>
      <c r="U27" s="8">
        <f t="shared" si="15"/>
        <v>7209</v>
      </c>
      <c r="V27" s="8">
        <f t="shared" si="15"/>
        <v>18658</v>
      </c>
      <c r="W27" s="8">
        <f t="shared" si="15"/>
        <v>17665</v>
      </c>
      <c r="X27" s="8">
        <f t="shared" si="15"/>
        <v>15991</v>
      </c>
      <c r="Y27" s="8">
        <f t="shared" si="15"/>
        <v>14986</v>
      </c>
      <c r="Z27" s="8">
        <f t="shared" si="15"/>
        <v>13976</v>
      </c>
      <c r="AA27" s="8">
        <f t="shared" si="15"/>
        <v>14196</v>
      </c>
      <c r="AB27" s="8">
        <f t="shared" si="15"/>
        <v>53543</v>
      </c>
      <c r="AC27" s="8">
        <f t="shared" si="15"/>
        <v>3357</v>
      </c>
      <c r="AD27" s="8">
        <f t="shared" si="15"/>
        <v>21563</v>
      </c>
      <c r="AE27" s="8">
        <f t="shared" si="15"/>
        <v>49425</v>
      </c>
      <c r="AF27" s="8">
        <f t="shared" si="15"/>
        <v>71160</v>
      </c>
      <c r="AG27" s="8">
        <f t="shared" si="15"/>
        <v>30382</v>
      </c>
      <c r="AH27" s="8">
        <f t="shared" si="15"/>
        <v>10620</v>
      </c>
      <c r="AI27" s="8">
        <f t="shared" si="15"/>
        <v>11739</v>
      </c>
      <c r="AJ27" s="8">
        <f t="shared" si="15"/>
        <v>11728</v>
      </c>
      <c r="AK27" s="8">
        <f t="shared" si="15"/>
        <v>18304</v>
      </c>
      <c r="AL27" s="8">
        <f t="shared" si="15"/>
        <v>48905</v>
      </c>
      <c r="AM27" s="8">
        <f t="shared" si="15"/>
        <v>2441</v>
      </c>
      <c r="AN27" s="8">
        <f t="shared" si="15"/>
        <v>19105</v>
      </c>
      <c r="AO27" s="8">
        <f t="shared" si="15"/>
        <v>22928</v>
      </c>
      <c r="AP27" s="8">
        <f t="shared" si="15"/>
        <v>15358</v>
      </c>
      <c r="AQ27" s="8">
        <f t="shared" si="15"/>
        <v>3345</v>
      </c>
      <c r="AR27" s="8">
        <f t="shared" si="15"/>
        <v>14124</v>
      </c>
      <c r="AS27" s="8">
        <f t="shared" si="15"/>
        <v>42415</v>
      </c>
      <c r="AT27" s="8">
        <f t="shared" si="15"/>
        <v>12624</v>
      </c>
      <c r="AU27" s="8">
        <f t="shared" si="15"/>
        <v>11887</v>
      </c>
      <c r="AV27" s="8">
        <f t="shared" si="15"/>
        <v>26327</v>
      </c>
      <c r="AW27" s="169"/>
      <c r="AX27" s="141"/>
      <c r="AY27" s="170"/>
      <c r="AZ27" s="143" t="s">
        <v>191</v>
      </c>
      <c r="BB27" s="106">
        <v>26</v>
      </c>
      <c r="BD27" s="257" t="s">
        <v>158</v>
      </c>
    </row>
    <row r="28" spans="1:56" ht="15.75" thickBot="1" x14ac:dyDescent="0.3">
      <c r="A28" s="111" t="s">
        <v>93</v>
      </c>
      <c r="B28" s="8">
        <f t="shared" si="16"/>
        <v>754433</v>
      </c>
      <c r="C28" s="8">
        <f t="shared" si="15"/>
        <v>54401</v>
      </c>
      <c r="D28" s="8">
        <f t="shared" si="15"/>
        <v>16733</v>
      </c>
      <c r="E28" s="8">
        <f t="shared" si="15"/>
        <v>21625</v>
      </c>
      <c r="F28" s="8">
        <f t="shared" si="15"/>
        <v>52714</v>
      </c>
      <c r="G28" s="8">
        <f t="shared" si="15"/>
        <v>44892</v>
      </c>
      <c r="H28" s="8">
        <f t="shared" si="15"/>
        <v>79652</v>
      </c>
      <c r="I28" s="8">
        <f t="shared" si="15"/>
        <v>158759</v>
      </c>
      <c r="J28" s="8">
        <f t="shared" si="15"/>
        <v>47337</v>
      </c>
      <c r="K28" s="8">
        <f t="shared" si="15"/>
        <v>98584</v>
      </c>
      <c r="L28" s="8">
        <f t="shared" si="15"/>
        <v>111712</v>
      </c>
      <c r="M28" s="8">
        <f t="shared" si="15"/>
        <v>3240</v>
      </c>
      <c r="N28" s="8">
        <f t="shared" si="15"/>
        <v>3570</v>
      </c>
      <c r="O28" s="8">
        <f t="shared" si="15"/>
        <v>57350</v>
      </c>
      <c r="P28" s="8">
        <f t="shared" si="15"/>
        <v>3864</v>
      </c>
      <c r="Q28" s="8">
        <f t="shared" si="15"/>
        <v>26117</v>
      </c>
      <c r="R28" s="8">
        <f t="shared" si="15"/>
        <v>39498</v>
      </c>
      <c r="S28" s="8">
        <f t="shared" si="15"/>
        <v>16865</v>
      </c>
      <c r="T28" s="8">
        <f t="shared" si="15"/>
        <v>13518</v>
      </c>
      <c r="U28" s="8">
        <f t="shared" si="15"/>
        <v>7783</v>
      </c>
      <c r="V28" s="8">
        <f t="shared" si="15"/>
        <v>21625</v>
      </c>
      <c r="W28" s="8">
        <f t="shared" si="15"/>
        <v>18929</v>
      </c>
      <c r="X28" s="8">
        <f t="shared" si="15"/>
        <v>18095</v>
      </c>
      <c r="Y28" s="8">
        <f t="shared" si="15"/>
        <v>17506</v>
      </c>
      <c r="Z28" s="8">
        <f t="shared" si="15"/>
        <v>15486</v>
      </c>
      <c r="AA28" s="8">
        <f t="shared" si="15"/>
        <v>15944</v>
      </c>
      <c r="AB28" s="8">
        <f t="shared" si="15"/>
        <v>55920</v>
      </c>
      <c r="AC28" s="8">
        <f t="shared" si="15"/>
        <v>3864</v>
      </c>
      <c r="AD28" s="8">
        <f t="shared" si="15"/>
        <v>22774</v>
      </c>
      <c r="AE28" s="8">
        <f t="shared" si="15"/>
        <v>52714</v>
      </c>
      <c r="AF28" s="8">
        <f t="shared" si="15"/>
        <v>74744</v>
      </c>
      <c r="AG28" s="8">
        <f t="shared" si="15"/>
        <v>33819</v>
      </c>
      <c r="AH28" s="8">
        <f t="shared" si="15"/>
        <v>11872</v>
      </c>
      <c r="AI28" s="8">
        <f t="shared" si="15"/>
        <v>12577</v>
      </c>
      <c r="AJ28" s="8">
        <f t="shared" si="15"/>
        <v>14037</v>
      </c>
      <c r="AK28" s="8">
        <f t="shared" si="15"/>
        <v>20655</v>
      </c>
      <c r="AL28" s="8">
        <f t="shared" si="15"/>
        <v>51626</v>
      </c>
      <c r="AM28" s="8">
        <f t="shared" si="15"/>
        <v>3240</v>
      </c>
      <c r="AN28" s="8">
        <f t="shared" si="15"/>
        <v>21556</v>
      </c>
      <c r="AO28" s="8">
        <f t="shared" si="15"/>
        <v>25278</v>
      </c>
      <c r="AP28" s="8">
        <f t="shared" si="15"/>
        <v>16733</v>
      </c>
      <c r="AQ28" s="8">
        <f t="shared" si="15"/>
        <v>3570</v>
      </c>
      <c r="AR28" s="8">
        <f t="shared" si="15"/>
        <v>15651</v>
      </c>
      <c r="AS28" s="8">
        <f t="shared" si="15"/>
        <v>46958</v>
      </c>
      <c r="AT28" s="8">
        <f t="shared" si="15"/>
        <v>14335</v>
      </c>
      <c r="AU28" s="8">
        <f t="shared" si="15"/>
        <v>13415</v>
      </c>
      <c r="AV28" s="8">
        <f t="shared" si="15"/>
        <v>27729</v>
      </c>
      <c r="AW28" s="169"/>
      <c r="AX28" s="141"/>
      <c r="AY28" s="170"/>
      <c r="AZ28" s="143" t="s">
        <v>191</v>
      </c>
      <c r="BB28" s="106">
        <v>27</v>
      </c>
      <c r="BD28" s="257" t="s">
        <v>159</v>
      </c>
    </row>
    <row r="29" spans="1:56" ht="15.75" thickBot="1" x14ac:dyDescent="0.3">
      <c r="A29" s="111" t="s">
        <v>94</v>
      </c>
      <c r="B29" s="8">
        <f t="shared" si="16"/>
        <v>836097</v>
      </c>
      <c r="C29" s="8">
        <f t="shared" si="15"/>
        <v>60263</v>
      </c>
      <c r="D29" s="8">
        <f t="shared" si="15"/>
        <v>16823</v>
      </c>
      <c r="E29" s="8">
        <f t="shared" si="15"/>
        <v>22638</v>
      </c>
      <c r="F29" s="8">
        <f t="shared" si="15"/>
        <v>59075</v>
      </c>
      <c r="G29" s="8">
        <f t="shared" si="15"/>
        <v>50460</v>
      </c>
      <c r="H29" s="8">
        <f t="shared" si="15"/>
        <v>86055</v>
      </c>
      <c r="I29" s="8">
        <f t="shared" si="15"/>
        <v>183987</v>
      </c>
      <c r="J29" s="8">
        <f t="shared" si="15"/>
        <v>48465</v>
      </c>
      <c r="K29" s="8">
        <f t="shared" si="15"/>
        <v>105021</v>
      </c>
      <c r="L29" s="8">
        <f t="shared" si="15"/>
        <v>127785</v>
      </c>
      <c r="M29" s="8">
        <f t="shared" si="15"/>
        <v>3169</v>
      </c>
      <c r="N29" s="8">
        <f t="shared" si="15"/>
        <v>3840</v>
      </c>
      <c r="O29" s="8">
        <f t="shared" si="15"/>
        <v>64440</v>
      </c>
      <c r="P29" s="8">
        <f t="shared" si="15"/>
        <v>4076</v>
      </c>
      <c r="Q29" s="8">
        <f t="shared" si="15"/>
        <v>31608</v>
      </c>
      <c r="R29" s="8">
        <f t="shared" si="15"/>
        <v>39114</v>
      </c>
      <c r="S29" s="8">
        <f t="shared" si="15"/>
        <v>17626</v>
      </c>
      <c r="T29" s="8">
        <f t="shared" si="15"/>
        <v>14373</v>
      </c>
      <c r="U29" s="8">
        <f t="shared" si="15"/>
        <v>8267</v>
      </c>
      <c r="V29" s="8">
        <f t="shared" si="15"/>
        <v>22638</v>
      </c>
      <c r="W29" s="8">
        <f t="shared" si="15"/>
        <v>23798</v>
      </c>
      <c r="X29" s="8">
        <f t="shared" si="15"/>
        <v>20187</v>
      </c>
      <c r="Y29" s="8">
        <f t="shared" si="15"/>
        <v>18676</v>
      </c>
      <c r="Z29" s="8">
        <f t="shared" si="15"/>
        <v>15969</v>
      </c>
      <c r="AA29" s="8">
        <f t="shared" si="15"/>
        <v>16003</v>
      </c>
      <c r="AB29" s="8">
        <f t="shared" si="15"/>
        <v>69745</v>
      </c>
      <c r="AC29" s="8">
        <f t="shared" si="15"/>
        <v>4076</v>
      </c>
      <c r="AD29" s="8">
        <f t="shared" si="15"/>
        <v>25447</v>
      </c>
      <c r="AE29" s="8">
        <f t="shared" si="15"/>
        <v>59075</v>
      </c>
      <c r="AF29" s="8">
        <f t="shared" si="15"/>
        <v>93412</v>
      </c>
      <c r="AG29" s="8">
        <f t="shared" si="15"/>
        <v>34092</v>
      </c>
      <c r="AH29" s="8">
        <f t="shared" si="15"/>
        <v>13263</v>
      </c>
      <c r="AI29" s="8">
        <f t="shared" si="15"/>
        <v>13655</v>
      </c>
      <c r="AJ29" s="8">
        <f t="shared" si="15"/>
        <v>15333</v>
      </c>
      <c r="AK29" s="8">
        <f t="shared" si="15"/>
        <v>22998</v>
      </c>
      <c r="AL29" s="8">
        <f t="shared" si="15"/>
        <v>54489</v>
      </c>
      <c r="AM29" s="8">
        <f t="shared" si="15"/>
        <v>3169</v>
      </c>
      <c r="AN29" s="8">
        <f t="shared" si="15"/>
        <v>23016</v>
      </c>
      <c r="AO29" s="8">
        <f t="shared" si="15"/>
        <v>27353</v>
      </c>
      <c r="AP29" s="8">
        <f t="shared" si="15"/>
        <v>16823</v>
      </c>
      <c r="AQ29" s="8">
        <f t="shared" si="15"/>
        <v>3840</v>
      </c>
      <c r="AR29" s="8">
        <f t="shared" si="15"/>
        <v>17078</v>
      </c>
      <c r="AS29" s="8">
        <f t="shared" si="15"/>
        <v>50532</v>
      </c>
      <c r="AT29" s="8">
        <f t="shared" si="15"/>
        <v>16746</v>
      </c>
      <c r="AU29" s="8">
        <f t="shared" si="15"/>
        <v>15280</v>
      </c>
      <c r="AV29" s="8">
        <f t="shared" si="15"/>
        <v>28416</v>
      </c>
      <c r="AW29" s="169"/>
      <c r="AX29" s="141"/>
      <c r="AY29" s="170"/>
      <c r="AZ29" s="143" t="s">
        <v>191</v>
      </c>
      <c r="BB29" s="106">
        <v>28</v>
      </c>
      <c r="BD29" s="257" t="s">
        <v>160</v>
      </c>
    </row>
    <row r="30" spans="1:56" ht="15.75" thickBot="1" x14ac:dyDescent="0.3">
      <c r="A30" s="111" t="s">
        <v>95</v>
      </c>
      <c r="B30" s="8">
        <f t="shared" si="16"/>
        <v>903866</v>
      </c>
      <c r="C30" s="8">
        <f t="shared" si="15"/>
        <v>55996</v>
      </c>
      <c r="D30" s="8">
        <f t="shared" si="15"/>
        <v>13335</v>
      </c>
      <c r="E30" s="8">
        <f t="shared" si="15"/>
        <v>19296</v>
      </c>
      <c r="F30" s="8">
        <f t="shared" si="15"/>
        <v>62809</v>
      </c>
      <c r="G30" s="8">
        <f t="shared" si="15"/>
        <v>47724</v>
      </c>
      <c r="H30" s="8">
        <f t="shared" si="15"/>
        <v>94502</v>
      </c>
      <c r="I30" s="8">
        <f t="shared" si="15"/>
        <v>222196</v>
      </c>
      <c r="J30" s="8">
        <f t="shared" si="15"/>
        <v>43732</v>
      </c>
      <c r="K30" s="8">
        <f t="shared" si="15"/>
        <v>102100</v>
      </c>
      <c r="L30" s="8">
        <f t="shared" si="15"/>
        <v>161018</v>
      </c>
      <c r="M30" s="8">
        <f t="shared" si="15"/>
        <v>2588</v>
      </c>
      <c r="N30" s="8">
        <f t="shared" si="15"/>
        <v>3129</v>
      </c>
      <c r="O30" s="8">
        <f t="shared" si="15"/>
        <v>72198</v>
      </c>
      <c r="P30" s="8">
        <f t="shared" si="15"/>
        <v>3243</v>
      </c>
      <c r="Q30" s="8">
        <f t="shared" si="15"/>
        <v>46664</v>
      </c>
      <c r="R30" s="8">
        <f t="shared" si="15"/>
        <v>33858</v>
      </c>
      <c r="S30" s="8">
        <f t="shared" si="15"/>
        <v>15083</v>
      </c>
      <c r="T30" s="8">
        <f t="shared" si="15"/>
        <v>14029</v>
      </c>
      <c r="U30" s="8">
        <f t="shared" si="15"/>
        <v>8113</v>
      </c>
      <c r="V30" s="8">
        <f t="shared" si="15"/>
        <v>19296</v>
      </c>
      <c r="W30" s="8">
        <f t="shared" si="15"/>
        <v>33555</v>
      </c>
      <c r="X30" s="8">
        <f t="shared" si="15"/>
        <v>19050</v>
      </c>
      <c r="Y30" s="8">
        <f t="shared" si="15"/>
        <v>16599</v>
      </c>
      <c r="Z30" s="8">
        <f t="shared" si="15"/>
        <v>13385</v>
      </c>
      <c r="AA30" s="8">
        <f t="shared" si="15"/>
        <v>13957</v>
      </c>
      <c r="AB30" s="8">
        <f t="shared" si="15"/>
        <v>108561</v>
      </c>
      <c r="AC30" s="8">
        <f t="shared" si="15"/>
        <v>3243</v>
      </c>
      <c r="AD30" s="8">
        <f t="shared" si="15"/>
        <v>22322</v>
      </c>
      <c r="AE30" s="8">
        <f t="shared" si="15"/>
        <v>62809</v>
      </c>
      <c r="AF30" s="8">
        <f t="shared" si="15"/>
        <v>134258</v>
      </c>
      <c r="AG30" s="8">
        <f t="shared" si="15"/>
        <v>29703</v>
      </c>
      <c r="AH30" s="8">
        <f t="shared" si="15"/>
        <v>13597</v>
      </c>
      <c r="AI30" s="8">
        <f t="shared" si="15"/>
        <v>12335</v>
      </c>
      <c r="AJ30" s="8">
        <f t="shared" si="15"/>
        <v>13980</v>
      </c>
      <c r="AK30" s="8">
        <f t="shared" si="15"/>
        <v>20582</v>
      </c>
      <c r="AL30" s="8">
        <f t="shared" si="15"/>
        <v>53324</v>
      </c>
      <c r="AM30" s="8">
        <f t="shared" si="15"/>
        <v>2588</v>
      </c>
      <c r="AN30" s="8">
        <f t="shared" si="15"/>
        <v>23560</v>
      </c>
      <c r="AO30" s="8">
        <f t="shared" si="15"/>
        <v>27825</v>
      </c>
      <c r="AP30" s="8">
        <f t="shared" si="15"/>
        <v>13335</v>
      </c>
      <c r="AQ30" s="8">
        <f t="shared" ref="AQ30:AV30" si="17">AQ71+AQ112+AQ153+AQ194+AQ235</f>
        <v>3129</v>
      </c>
      <c r="AR30" s="8">
        <f t="shared" si="17"/>
        <v>16364</v>
      </c>
      <c r="AS30" s="8">
        <f t="shared" si="17"/>
        <v>48776</v>
      </c>
      <c r="AT30" s="8">
        <f t="shared" si="17"/>
        <v>17289</v>
      </c>
      <c r="AU30" s="8">
        <f t="shared" si="17"/>
        <v>15960</v>
      </c>
      <c r="AV30" s="8">
        <f t="shared" si="17"/>
        <v>26737</v>
      </c>
      <c r="AW30" s="169"/>
      <c r="AX30" s="141"/>
      <c r="AY30" s="170"/>
      <c r="AZ30" s="143" t="s">
        <v>191</v>
      </c>
      <c r="BB30" s="106">
        <v>29</v>
      </c>
      <c r="BD30" s="257" t="s">
        <v>161</v>
      </c>
    </row>
    <row r="31" spans="1:56" ht="15.75" thickBot="1" x14ac:dyDescent="0.3">
      <c r="A31" s="111" t="s">
        <v>96</v>
      </c>
      <c r="B31" s="8">
        <f t="shared" si="16"/>
        <v>855992</v>
      </c>
      <c r="C31" s="8">
        <f t="shared" si="16"/>
        <v>46857</v>
      </c>
      <c r="D31" s="8">
        <f t="shared" si="16"/>
        <v>11626</v>
      </c>
      <c r="E31" s="8">
        <f t="shared" si="16"/>
        <v>15987</v>
      </c>
      <c r="F31" s="8">
        <f t="shared" si="16"/>
        <v>51583</v>
      </c>
      <c r="G31" s="8">
        <f t="shared" si="16"/>
        <v>40455</v>
      </c>
      <c r="H31" s="8">
        <f t="shared" si="16"/>
        <v>93778</v>
      </c>
      <c r="I31" s="8">
        <f t="shared" si="16"/>
        <v>219213</v>
      </c>
      <c r="J31" s="8">
        <f t="shared" si="16"/>
        <v>40430</v>
      </c>
      <c r="K31" s="8">
        <f t="shared" si="16"/>
        <v>97892</v>
      </c>
      <c r="L31" s="8">
        <f t="shared" si="16"/>
        <v>166136</v>
      </c>
      <c r="M31" s="8">
        <f t="shared" si="16"/>
        <v>2405</v>
      </c>
      <c r="N31" s="8">
        <f t="shared" si="16"/>
        <v>3099</v>
      </c>
      <c r="O31" s="8">
        <f t="shared" si="16"/>
        <v>63726</v>
      </c>
      <c r="P31" s="8">
        <f t="shared" si="16"/>
        <v>2805</v>
      </c>
      <c r="Q31" s="8">
        <f t="shared" si="16"/>
        <v>51962</v>
      </c>
      <c r="R31" s="8">
        <f t="shared" ref="C31:AV36" si="18">R72+R113+R154+R195+R236</f>
        <v>29730</v>
      </c>
      <c r="S31" s="8">
        <f t="shared" si="18"/>
        <v>13275</v>
      </c>
      <c r="T31" s="8">
        <f t="shared" si="18"/>
        <v>11650</v>
      </c>
      <c r="U31" s="8">
        <f t="shared" si="18"/>
        <v>7219</v>
      </c>
      <c r="V31" s="8">
        <f t="shared" si="18"/>
        <v>15987</v>
      </c>
      <c r="W31" s="8">
        <f t="shared" si="18"/>
        <v>29051</v>
      </c>
      <c r="X31" s="8">
        <f t="shared" si="18"/>
        <v>15989</v>
      </c>
      <c r="Y31" s="8">
        <f t="shared" si="18"/>
        <v>13359</v>
      </c>
      <c r="Z31" s="8">
        <f t="shared" si="18"/>
        <v>10170</v>
      </c>
      <c r="AA31" s="8">
        <f t="shared" si="18"/>
        <v>10227</v>
      </c>
      <c r="AB31" s="8">
        <f t="shared" si="18"/>
        <v>121000</v>
      </c>
      <c r="AC31" s="8">
        <f t="shared" si="18"/>
        <v>2805</v>
      </c>
      <c r="AD31" s="8">
        <f t="shared" si="18"/>
        <v>22056</v>
      </c>
      <c r="AE31" s="8">
        <f t="shared" si="18"/>
        <v>51583</v>
      </c>
      <c r="AF31" s="8">
        <f t="shared" si="18"/>
        <v>143102</v>
      </c>
      <c r="AG31" s="8">
        <f t="shared" si="18"/>
        <v>28780</v>
      </c>
      <c r="AH31" s="8">
        <f t="shared" si="18"/>
        <v>11837</v>
      </c>
      <c r="AI31" s="8">
        <f t="shared" si="18"/>
        <v>9998</v>
      </c>
      <c r="AJ31" s="8">
        <f t="shared" si="18"/>
        <v>12086</v>
      </c>
      <c r="AK31" s="8">
        <f t="shared" si="18"/>
        <v>17190</v>
      </c>
      <c r="AL31" s="8">
        <f t="shared" si="18"/>
        <v>52205</v>
      </c>
      <c r="AM31" s="8">
        <f t="shared" si="18"/>
        <v>2405</v>
      </c>
      <c r="AN31" s="8">
        <f t="shared" si="18"/>
        <v>21400</v>
      </c>
      <c r="AO31" s="8">
        <f t="shared" si="18"/>
        <v>26534</v>
      </c>
      <c r="AP31" s="8">
        <f t="shared" si="18"/>
        <v>11626</v>
      </c>
      <c r="AQ31" s="8">
        <f t="shared" si="18"/>
        <v>3099</v>
      </c>
      <c r="AR31" s="8">
        <f t="shared" si="18"/>
        <v>13678</v>
      </c>
      <c r="AS31" s="8">
        <f t="shared" si="18"/>
        <v>45687</v>
      </c>
      <c r="AT31" s="8">
        <f t="shared" si="18"/>
        <v>11180</v>
      </c>
      <c r="AU31" s="8">
        <f t="shared" si="18"/>
        <v>14154</v>
      </c>
      <c r="AV31" s="8">
        <f t="shared" si="18"/>
        <v>24968</v>
      </c>
      <c r="AW31" s="169"/>
      <c r="AX31" s="141"/>
      <c r="AY31" s="170"/>
      <c r="AZ31" s="143" t="s">
        <v>191</v>
      </c>
      <c r="BB31" s="106">
        <v>30</v>
      </c>
      <c r="BD31" s="257" t="s">
        <v>162</v>
      </c>
    </row>
    <row r="32" spans="1:56" ht="15.75" thickBot="1" x14ac:dyDescent="0.3">
      <c r="A32" s="111" t="s">
        <v>97</v>
      </c>
      <c r="B32" s="8">
        <f t="shared" si="16"/>
        <v>762431</v>
      </c>
      <c r="C32" s="8">
        <f t="shared" si="18"/>
        <v>43723</v>
      </c>
      <c r="D32" s="8">
        <f t="shared" si="18"/>
        <v>12252</v>
      </c>
      <c r="E32" s="8">
        <f t="shared" si="18"/>
        <v>15365</v>
      </c>
      <c r="F32" s="8">
        <f t="shared" si="18"/>
        <v>47357</v>
      </c>
      <c r="G32" s="8">
        <f t="shared" si="18"/>
        <v>38973</v>
      </c>
      <c r="H32" s="8">
        <f t="shared" si="18"/>
        <v>86364</v>
      </c>
      <c r="I32" s="8">
        <f t="shared" si="18"/>
        <v>183098</v>
      </c>
      <c r="J32" s="8">
        <f t="shared" si="18"/>
        <v>39122</v>
      </c>
      <c r="K32" s="8">
        <f t="shared" si="18"/>
        <v>90237</v>
      </c>
      <c r="L32" s="8">
        <f t="shared" si="18"/>
        <v>145919</v>
      </c>
      <c r="M32" s="8">
        <f t="shared" si="18"/>
        <v>2355</v>
      </c>
      <c r="N32" s="8">
        <f t="shared" si="18"/>
        <v>3347</v>
      </c>
      <c r="O32" s="8">
        <f t="shared" si="18"/>
        <v>51082</v>
      </c>
      <c r="P32" s="8">
        <f t="shared" si="18"/>
        <v>3237</v>
      </c>
      <c r="Q32" s="8">
        <f t="shared" si="18"/>
        <v>43294</v>
      </c>
      <c r="R32" s="8">
        <f t="shared" si="18"/>
        <v>31209</v>
      </c>
      <c r="S32" s="8">
        <f t="shared" si="18"/>
        <v>12991</v>
      </c>
      <c r="T32" s="8">
        <f t="shared" si="18"/>
        <v>10135</v>
      </c>
      <c r="U32" s="8">
        <f t="shared" si="18"/>
        <v>6915</v>
      </c>
      <c r="V32" s="8">
        <f t="shared" si="18"/>
        <v>15365</v>
      </c>
      <c r="W32" s="8">
        <f t="shared" si="18"/>
        <v>20219</v>
      </c>
      <c r="X32" s="8">
        <f t="shared" si="18"/>
        <v>15523</v>
      </c>
      <c r="Y32" s="8">
        <f t="shared" si="18"/>
        <v>10111</v>
      </c>
      <c r="Z32" s="8">
        <f t="shared" si="18"/>
        <v>10721</v>
      </c>
      <c r="AA32" s="8">
        <f t="shared" si="18"/>
        <v>8583</v>
      </c>
      <c r="AB32" s="8">
        <f t="shared" si="18"/>
        <v>99670</v>
      </c>
      <c r="AC32" s="8">
        <f t="shared" si="18"/>
        <v>3237</v>
      </c>
      <c r="AD32" s="8">
        <f t="shared" si="18"/>
        <v>23024</v>
      </c>
      <c r="AE32" s="8">
        <f t="shared" si="18"/>
        <v>47357</v>
      </c>
      <c r="AF32" s="8">
        <f t="shared" si="18"/>
        <v>119940</v>
      </c>
      <c r="AG32" s="8">
        <f t="shared" si="18"/>
        <v>28987</v>
      </c>
      <c r="AH32" s="8">
        <f t="shared" si="18"/>
        <v>9982</v>
      </c>
      <c r="AI32" s="8">
        <f t="shared" si="18"/>
        <v>9671</v>
      </c>
      <c r="AJ32" s="8">
        <f t="shared" si="18"/>
        <v>11861</v>
      </c>
      <c r="AK32" s="8">
        <f t="shared" si="18"/>
        <v>15892</v>
      </c>
      <c r="AL32" s="8">
        <f t="shared" si="18"/>
        <v>48266</v>
      </c>
      <c r="AM32" s="8">
        <f t="shared" si="18"/>
        <v>2355</v>
      </c>
      <c r="AN32" s="8">
        <f t="shared" si="18"/>
        <v>17872</v>
      </c>
      <c r="AO32" s="8">
        <f t="shared" si="18"/>
        <v>22589</v>
      </c>
      <c r="AP32" s="8">
        <f t="shared" si="18"/>
        <v>12252</v>
      </c>
      <c r="AQ32" s="8">
        <f t="shared" si="18"/>
        <v>3347</v>
      </c>
      <c r="AR32" s="8">
        <f t="shared" si="18"/>
        <v>12308</v>
      </c>
      <c r="AS32" s="8">
        <f t="shared" si="18"/>
        <v>41971</v>
      </c>
      <c r="AT32" s="8">
        <f t="shared" si="18"/>
        <v>9034</v>
      </c>
      <c r="AU32" s="8">
        <f t="shared" si="18"/>
        <v>11893</v>
      </c>
      <c r="AV32" s="8">
        <f t="shared" si="18"/>
        <v>25857</v>
      </c>
      <c r="AW32" s="169"/>
      <c r="AX32" s="141"/>
      <c r="AY32" s="170"/>
      <c r="AZ32" s="143" t="s">
        <v>191</v>
      </c>
      <c r="BB32" s="106">
        <v>31</v>
      </c>
      <c r="BD32" s="257" t="s">
        <v>163</v>
      </c>
    </row>
    <row r="33" spans="1:56" ht="15.75" thickBot="1" x14ac:dyDescent="0.3">
      <c r="A33" s="111" t="s">
        <v>98</v>
      </c>
      <c r="B33" s="8">
        <f t="shared" si="16"/>
        <v>847252</v>
      </c>
      <c r="C33" s="8">
        <f t="shared" si="18"/>
        <v>55445</v>
      </c>
      <c r="D33" s="8">
        <f t="shared" si="18"/>
        <v>17284</v>
      </c>
      <c r="E33" s="8">
        <f t="shared" si="18"/>
        <v>20672</v>
      </c>
      <c r="F33" s="8">
        <f t="shared" si="18"/>
        <v>58124</v>
      </c>
      <c r="G33" s="8">
        <f t="shared" si="18"/>
        <v>48361</v>
      </c>
      <c r="H33" s="8">
        <f t="shared" si="18"/>
        <v>95314</v>
      </c>
      <c r="I33" s="8">
        <f t="shared" si="18"/>
        <v>183200</v>
      </c>
      <c r="J33" s="8">
        <f t="shared" si="18"/>
        <v>46703</v>
      </c>
      <c r="K33" s="8">
        <f t="shared" si="18"/>
        <v>106939</v>
      </c>
      <c r="L33" s="8">
        <f t="shared" si="18"/>
        <v>147767</v>
      </c>
      <c r="M33" s="8">
        <f t="shared" si="18"/>
        <v>2956</v>
      </c>
      <c r="N33" s="8">
        <f t="shared" si="18"/>
        <v>3806</v>
      </c>
      <c r="O33" s="8">
        <f t="shared" si="18"/>
        <v>56504</v>
      </c>
      <c r="P33" s="8">
        <f t="shared" si="18"/>
        <v>4177</v>
      </c>
      <c r="Q33" s="8">
        <f t="shared" si="18"/>
        <v>38177</v>
      </c>
      <c r="R33" s="8">
        <f t="shared" si="18"/>
        <v>41750</v>
      </c>
      <c r="S33" s="8">
        <f t="shared" si="18"/>
        <v>16706</v>
      </c>
      <c r="T33" s="8">
        <f t="shared" si="18"/>
        <v>13483</v>
      </c>
      <c r="U33" s="8">
        <f t="shared" si="18"/>
        <v>8488</v>
      </c>
      <c r="V33" s="8">
        <f t="shared" si="18"/>
        <v>20672</v>
      </c>
      <c r="W33" s="8">
        <f t="shared" si="18"/>
        <v>19329</v>
      </c>
      <c r="X33" s="8">
        <f t="shared" si="18"/>
        <v>19733</v>
      </c>
      <c r="Y33" s="8">
        <f t="shared" si="18"/>
        <v>13620</v>
      </c>
      <c r="Z33" s="8">
        <f t="shared" si="18"/>
        <v>15952</v>
      </c>
      <c r="AA33" s="8">
        <f t="shared" si="18"/>
        <v>11969</v>
      </c>
      <c r="AB33" s="8">
        <f t="shared" si="18"/>
        <v>87503</v>
      </c>
      <c r="AC33" s="8">
        <f t="shared" si="18"/>
        <v>4177</v>
      </c>
      <c r="AD33" s="8">
        <f t="shared" si="18"/>
        <v>26972</v>
      </c>
      <c r="AE33" s="8">
        <f t="shared" si="18"/>
        <v>58124</v>
      </c>
      <c r="AF33" s="8">
        <f t="shared" si="18"/>
        <v>106137</v>
      </c>
      <c r="AG33" s="8">
        <f t="shared" si="18"/>
        <v>33220</v>
      </c>
      <c r="AH33" s="8">
        <f t="shared" si="18"/>
        <v>11581</v>
      </c>
      <c r="AI33" s="8">
        <f t="shared" si="18"/>
        <v>12712</v>
      </c>
      <c r="AJ33" s="8">
        <f t="shared" si="18"/>
        <v>15387</v>
      </c>
      <c r="AK33" s="8">
        <f t="shared" si="18"/>
        <v>19768</v>
      </c>
      <c r="AL33" s="8">
        <f t="shared" si="18"/>
        <v>56153</v>
      </c>
      <c r="AM33" s="8">
        <f t="shared" si="18"/>
        <v>2956</v>
      </c>
      <c r="AN33" s="8">
        <f t="shared" si="18"/>
        <v>20469</v>
      </c>
      <c r="AO33" s="8">
        <f t="shared" si="18"/>
        <v>26310</v>
      </c>
      <c r="AP33" s="8">
        <f t="shared" si="18"/>
        <v>17284</v>
      </c>
      <c r="AQ33" s="8">
        <f t="shared" si="18"/>
        <v>3806</v>
      </c>
      <c r="AR33" s="8">
        <f t="shared" si="18"/>
        <v>15944</v>
      </c>
      <c r="AS33" s="8">
        <f t="shared" si="18"/>
        <v>50786</v>
      </c>
      <c r="AT33" s="8">
        <f t="shared" si="18"/>
        <v>12901</v>
      </c>
      <c r="AU33" s="8">
        <f t="shared" si="18"/>
        <v>13583</v>
      </c>
      <c r="AV33" s="8">
        <f t="shared" si="18"/>
        <v>31600</v>
      </c>
      <c r="AW33" s="169"/>
      <c r="AX33" s="141"/>
      <c r="AY33" s="170"/>
      <c r="AZ33" s="143" t="s">
        <v>191</v>
      </c>
      <c r="BB33" s="106">
        <v>32</v>
      </c>
      <c r="BD33" s="257" t="s">
        <v>164</v>
      </c>
    </row>
    <row r="34" spans="1:56" ht="15.75" thickBot="1" x14ac:dyDescent="0.3">
      <c r="A34" s="111" t="s">
        <v>99</v>
      </c>
      <c r="B34" s="8">
        <f t="shared" si="16"/>
        <v>956360</v>
      </c>
      <c r="C34" s="8">
        <f t="shared" si="18"/>
        <v>66008</v>
      </c>
      <c r="D34" s="8">
        <f t="shared" si="18"/>
        <v>21921</v>
      </c>
      <c r="E34" s="8">
        <f t="shared" si="18"/>
        <v>26241</v>
      </c>
      <c r="F34" s="8">
        <f t="shared" si="18"/>
        <v>67135</v>
      </c>
      <c r="G34" s="8">
        <f t="shared" si="18"/>
        <v>56498</v>
      </c>
      <c r="H34" s="8">
        <f t="shared" si="18"/>
        <v>105267</v>
      </c>
      <c r="I34" s="8">
        <f t="shared" si="18"/>
        <v>200493</v>
      </c>
      <c r="J34" s="8">
        <f t="shared" si="18"/>
        <v>57299</v>
      </c>
      <c r="K34" s="8">
        <f t="shared" si="18"/>
        <v>121764</v>
      </c>
      <c r="L34" s="8">
        <f t="shared" si="18"/>
        <v>153053</v>
      </c>
      <c r="M34" s="8">
        <f t="shared" si="18"/>
        <v>4052</v>
      </c>
      <c r="N34" s="8">
        <f t="shared" si="18"/>
        <v>4249</v>
      </c>
      <c r="O34" s="8">
        <f t="shared" si="18"/>
        <v>67396</v>
      </c>
      <c r="P34" s="8">
        <f t="shared" si="18"/>
        <v>4984</v>
      </c>
      <c r="Q34" s="8">
        <f t="shared" si="18"/>
        <v>37977</v>
      </c>
      <c r="R34" s="8">
        <f t="shared" si="18"/>
        <v>49381</v>
      </c>
      <c r="S34" s="8">
        <f t="shared" si="18"/>
        <v>19630</v>
      </c>
      <c r="T34" s="8">
        <f t="shared" si="18"/>
        <v>16534</v>
      </c>
      <c r="U34" s="8">
        <f t="shared" si="18"/>
        <v>10154</v>
      </c>
      <c r="V34" s="8">
        <f t="shared" si="18"/>
        <v>26241</v>
      </c>
      <c r="W34" s="8">
        <f t="shared" si="18"/>
        <v>21717</v>
      </c>
      <c r="X34" s="8">
        <f t="shared" si="18"/>
        <v>23103</v>
      </c>
      <c r="Y34" s="8">
        <f t="shared" si="18"/>
        <v>18172</v>
      </c>
      <c r="Z34" s="8">
        <f t="shared" si="18"/>
        <v>18878</v>
      </c>
      <c r="AA34" s="8">
        <f t="shared" si="18"/>
        <v>16031</v>
      </c>
      <c r="AB34" s="8">
        <f t="shared" si="18"/>
        <v>83774</v>
      </c>
      <c r="AC34" s="8">
        <f t="shared" si="18"/>
        <v>4984</v>
      </c>
      <c r="AD34" s="8">
        <f t="shared" si="18"/>
        <v>30382</v>
      </c>
      <c r="AE34" s="8">
        <f t="shared" si="18"/>
        <v>67135</v>
      </c>
      <c r="AF34" s="8">
        <f t="shared" si="18"/>
        <v>103079</v>
      </c>
      <c r="AG34" s="8">
        <f t="shared" si="18"/>
        <v>40765</v>
      </c>
      <c r="AH34" s="8">
        <f t="shared" si="18"/>
        <v>14184</v>
      </c>
      <c r="AI34" s="8">
        <f t="shared" si="18"/>
        <v>14717</v>
      </c>
      <c r="AJ34" s="8">
        <f t="shared" si="18"/>
        <v>17909</v>
      </c>
      <c r="AK34" s="8">
        <f t="shared" si="18"/>
        <v>23706</v>
      </c>
      <c r="AL34" s="8">
        <f t="shared" si="18"/>
        <v>63294</v>
      </c>
      <c r="AM34" s="8">
        <f t="shared" si="18"/>
        <v>4052</v>
      </c>
      <c r="AN34" s="8">
        <f t="shared" si="18"/>
        <v>26049</v>
      </c>
      <c r="AO34" s="8">
        <f t="shared" si="18"/>
        <v>32520</v>
      </c>
      <c r="AP34" s="8">
        <f t="shared" si="18"/>
        <v>21921</v>
      </c>
      <c r="AQ34" s="8">
        <f t="shared" si="18"/>
        <v>4249</v>
      </c>
      <c r="AR34" s="8">
        <f t="shared" si="18"/>
        <v>19199</v>
      </c>
      <c r="AS34" s="8">
        <f t="shared" si="18"/>
        <v>58470</v>
      </c>
      <c r="AT34" s="8">
        <f t="shared" si="18"/>
        <v>15962</v>
      </c>
      <c r="AU34" s="8">
        <f t="shared" si="18"/>
        <v>16507</v>
      </c>
      <c r="AV34" s="8">
        <f t="shared" si="18"/>
        <v>35684</v>
      </c>
      <c r="AW34" s="169"/>
      <c r="AX34" s="141"/>
      <c r="AY34" s="170"/>
      <c r="AZ34" s="143" t="s">
        <v>191</v>
      </c>
      <c r="BB34" s="106">
        <v>33</v>
      </c>
      <c r="BD34" s="257" t="s">
        <v>165</v>
      </c>
    </row>
    <row r="35" spans="1:56" ht="15.75" thickBot="1" x14ac:dyDescent="0.3">
      <c r="A35" s="111" t="s">
        <v>100</v>
      </c>
      <c r="B35" s="8">
        <f t="shared" si="16"/>
        <v>960786</v>
      </c>
      <c r="C35" s="8">
        <f t="shared" si="18"/>
        <v>67168</v>
      </c>
      <c r="D35" s="8">
        <f t="shared" si="18"/>
        <v>22027</v>
      </c>
      <c r="E35" s="8">
        <f t="shared" si="18"/>
        <v>28025</v>
      </c>
      <c r="F35" s="8">
        <f t="shared" si="18"/>
        <v>66358</v>
      </c>
      <c r="G35" s="8">
        <f t="shared" si="18"/>
        <v>55252</v>
      </c>
      <c r="H35" s="8">
        <f t="shared" si="18"/>
        <v>104289</v>
      </c>
      <c r="I35" s="8">
        <f t="shared" si="18"/>
        <v>205891</v>
      </c>
      <c r="J35" s="8">
        <f t="shared" si="18"/>
        <v>60323</v>
      </c>
      <c r="K35" s="8">
        <f t="shared" si="18"/>
        <v>119628</v>
      </c>
      <c r="L35" s="8">
        <f t="shared" si="18"/>
        <v>146422</v>
      </c>
      <c r="M35" s="8">
        <f t="shared" si="18"/>
        <v>4097</v>
      </c>
      <c r="N35" s="8">
        <f t="shared" si="18"/>
        <v>4477</v>
      </c>
      <c r="O35" s="8">
        <f t="shared" si="18"/>
        <v>71717</v>
      </c>
      <c r="P35" s="8">
        <f t="shared" si="18"/>
        <v>5112</v>
      </c>
      <c r="Q35" s="8">
        <f t="shared" si="18"/>
        <v>37445</v>
      </c>
      <c r="R35" s="8">
        <f t="shared" si="18"/>
        <v>49404</v>
      </c>
      <c r="S35" s="8">
        <f t="shared" si="18"/>
        <v>21353</v>
      </c>
      <c r="T35" s="8">
        <f t="shared" si="18"/>
        <v>17245</v>
      </c>
      <c r="U35" s="8">
        <f t="shared" si="18"/>
        <v>9851</v>
      </c>
      <c r="V35" s="8">
        <f t="shared" si="18"/>
        <v>28025</v>
      </c>
      <c r="W35" s="8">
        <f t="shared" si="18"/>
        <v>23087</v>
      </c>
      <c r="X35" s="8">
        <f t="shared" si="18"/>
        <v>22250</v>
      </c>
      <c r="Y35" s="8">
        <f t="shared" si="18"/>
        <v>20819</v>
      </c>
      <c r="Z35" s="8">
        <f t="shared" si="18"/>
        <v>18943</v>
      </c>
      <c r="AA35" s="8">
        <f t="shared" si="18"/>
        <v>18189</v>
      </c>
      <c r="AB35" s="8">
        <f t="shared" si="18"/>
        <v>79191</v>
      </c>
      <c r="AC35" s="8">
        <f t="shared" si="18"/>
        <v>5112</v>
      </c>
      <c r="AD35" s="8">
        <f t="shared" si="18"/>
        <v>28889</v>
      </c>
      <c r="AE35" s="8">
        <f t="shared" si="18"/>
        <v>66358</v>
      </c>
      <c r="AF35" s="8">
        <f t="shared" si="18"/>
        <v>100599</v>
      </c>
      <c r="AG35" s="8">
        <f t="shared" si="18"/>
        <v>43078</v>
      </c>
      <c r="AH35" s="8">
        <f t="shared" si="18"/>
        <v>15938</v>
      </c>
      <c r="AI35" s="8">
        <f t="shared" si="18"/>
        <v>14766</v>
      </c>
      <c r="AJ35" s="8">
        <f t="shared" si="18"/>
        <v>17440</v>
      </c>
      <c r="AK35" s="8">
        <f t="shared" si="18"/>
        <v>24309</v>
      </c>
      <c r="AL35" s="8">
        <f t="shared" si="18"/>
        <v>60364</v>
      </c>
      <c r="AM35" s="8">
        <f t="shared" si="18"/>
        <v>4097</v>
      </c>
      <c r="AN35" s="8">
        <f t="shared" si="18"/>
        <v>27277</v>
      </c>
      <c r="AO35" s="8">
        <f t="shared" si="18"/>
        <v>33338</v>
      </c>
      <c r="AP35" s="8">
        <f t="shared" si="18"/>
        <v>22027</v>
      </c>
      <c r="AQ35" s="8">
        <f t="shared" si="18"/>
        <v>4477</v>
      </c>
      <c r="AR35" s="8">
        <f t="shared" si="18"/>
        <v>20609</v>
      </c>
      <c r="AS35" s="8">
        <f t="shared" si="18"/>
        <v>59264</v>
      </c>
      <c r="AT35" s="8">
        <f t="shared" si="18"/>
        <v>16512</v>
      </c>
      <c r="AU35" s="8">
        <f t="shared" si="18"/>
        <v>17008</v>
      </c>
      <c r="AV35" s="8">
        <f t="shared" si="18"/>
        <v>33522</v>
      </c>
      <c r="AW35" s="169"/>
      <c r="AX35" s="141"/>
      <c r="AY35" s="170"/>
      <c r="AZ35" s="143" t="s">
        <v>191</v>
      </c>
      <c r="BB35" s="106">
        <v>34</v>
      </c>
      <c r="BD35" s="257" t="s">
        <v>166</v>
      </c>
    </row>
    <row r="36" spans="1:56" ht="15.75" thickBot="1" x14ac:dyDescent="0.3">
      <c r="A36" s="111" t="s">
        <v>101</v>
      </c>
      <c r="B36" s="8">
        <f t="shared" si="16"/>
        <v>875149</v>
      </c>
      <c r="C36" s="8">
        <f t="shared" si="18"/>
        <v>62887</v>
      </c>
      <c r="D36" s="8">
        <f t="shared" si="18"/>
        <v>20231</v>
      </c>
      <c r="E36" s="8">
        <f t="shared" si="18"/>
        <v>26009</v>
      </c>
      <c r="F36" s="8">
        <f t="shared" si="18"/>
        <v>60969</v>
      </c>
      <c r="G36" s="8">
        <f t="shared" si="18"/>
        <v>48220</v>
      </c>
      <c r="H36" s="8">
        <f t="shared" si="18"/>
        <v>97647</v>
      </c>
      <c r="I36" s="8">
        <f t="shared" si="18"/>
        <v>184308</v>
      </c>
      <c r="J36" s="8">
        <f t="shared" si="18"/>
        <v>57578</v>
      </c>
      <c r="K36" s="8">
        <f t="shared" si="18"/>
        <v>108519</v>
      </c>
      <c r="L36" s="8">
        <f t="shared" si="18"/>
        <v>130276</v>
      </c>
      <c r="M36" s="8">
        <f t="shared" si="18"/>
        <v>3772</v>
      </c>
      <c r="N36" s="8">
        <f t="shared" si="18"/>
        <v>3931</v>
      </c>
      <c r="O36" s="8">
        <f t="shared" si="18"/>
        <v>65852</v>
      </c>
      <c r="P36" s="8">
        <f t="shared" si="18"/>
        <v>4950</v>
      </c>
      <c r="Q36" s="8">
        <f t="shared" si="18"/>
        <v>35755</v>
      </c>
      <c r="R36" s="8">
        <f t="shared" si="18"/>
        <v>46445</v>
      </c>
      <c r="S36" s="8">
        <f t="shared" si="18"/>
        <v>19140</v>
      </c>
      <c r="T36" s="8">
        <f t="shared" si="18"/>
        <v>16382</v>
      </c>
      <c r="U36" s="8">
        <f t="shared" si="18"/>
        <v>8515</v>
      </c>
      <c r="V36" s="8">
        <f t="shared" si="18"/>
        <v>26009</v>
      </c>
      <c r="W36" s="8">
        <f t="shared" si="18"/>
        <v>22068</v>
      </c>
      <c r="X36" s="8">
        <f t="shared" si="18"/>
        <v>20332</v>
      </c>
      <c r="Y36" s="8">
        <f t="shared" si="18"/>
        <v>19646</v>
      </c>
      <c r="Z36" s="8">
        <f t="shared" si="18"/>
        <v>17247</v>
      </c>
      <c r="AA36" s="8">
        <f t="shared" si="18"/>
        <v>16865</v>
      </c>
      <c r="AB36" s="8">
        <f t="shared" si="18"/>
        <v>70889</v>
      </c>
      <c r="AC36" s="8">
        <f t="shared" si="18"/>
        <v>4950</v>
      </c>
      <c r="AD36" s="8">
        <f t="shared" si="18"/>
        <v>25140</v>
      </c>
      <c r="AE36" s="8">
        <f t="shared" si="18"/>
        <v>60969</v>
      </c>
      <c r="AF36" s="8">
        <f t="shared" si="18"/>
        <v>88689</v>
      </c>
      <c r="AG36" s="8">
        <f t="shared" si="18"/>
        <v>41196</v>
      </c>
      <c r="AH36" s="8">
        <f t="shared" si="18"/>
        <v>14248</v>
      </c>
      <c r="AI36" s="8">
        <f t="shared" si="18"/>
        <v>13752</v>
      </c>
      <c r="AJ36" s="8">
        <f t="shared" si="18"/>
        <v>15447</v>
      </c>
      <c r="AK36" s="8">
        <f t="shared" si="18"/>
        <v>22808</v>
      </c>
      <c r="AL36" s="8">
        <f t="shared" si="18"/>
        <v>53727</v>
      </c>
      <c r="AM36" s="8">
        <f t="shared" si="18"/>
        <v>3772</v>
      </c>
      <c r="AN36" s="8">
        <f t="shared" si="18"/>
        <v>24644</v>
      </c>
      <c r="AO36" s="8">
        <f t="shared" si="18"/>
        <v>29219</v>
      </c>
      <c r="AP36" s="8">
        <f t="shared" si="18"/>
        <v>20231</v>
      </c>
      <c r="AQ36" s="8">
        <f t="shared" ref="AQ36:AV36" si="19">AQ77+AQ118+AQ159+AQ200+AQ241</f>
        <v>3931</v>
      </c>
      <c r="AR36" s="8">
        <f t="shared" si="19"/>
        <v>19747</v>
      </c>
      <c r="AS36" s="8">
        <f t="shared" si="19"/>
        <v>54792</v>
      </c>
      <c r="AT36" s="8">
        <f t="shared" si="19"/>
        <v>14565</v>
      </c>
      <c r="AU36" s="8">
        <f t="shared" si="19"/>
        <v>15641</v>
      </c>
      <c r="AV36" s="8">
        <f t="shared" si="19"/>
        <v>28388</v>
      </c>
      <c r="AW36" s="169"/>
      <c r="AX36" s="141"/>
      <c r="AY36" s="170"/>
      <c r="AZ36" s="143" t="s">
        <v>191</v>
      </c>
      <c r="BB36" s="106">
        <v>35</v>
      </c>
      <c r="BD36" s="257" t="s">
        <v>167</v>
      </c>
    </row>
    <row r="37" spans="1:56" ht="15.75" thickBot="1" x14ac:dyDescent="0.3">
      <c r="A37" s="111" t="s">
        <v>102</v>
      </c>
      <c r="B37" s="8">
        <f t="shared" si="16"/>
        <v>800746</v>
      </c>
      <c r="C37" s="8">
        <f t="shared" si="16"/>
        <v>60660</v>
      </c>
      <c r="D37" s="8">
        <f t="shared" si="16"/>
        <v>19620</v>
      </c>
      <c r="E37" s="8">
        <f t="shared" si="16"/>
        <v>26661</v>
      </c>
      <c r="F37" s="8">
        <f t="shared" si="16"/>
        <v>56147</v>
      </c>
      <c r="G37" s="8">
        <f t="shared" si="16"/>
        <v>44977</v>
      </c>
      <c r="H37" s="8">
        <f t="shared" si="16"/>
        <v>89976</v>
      </c>
      <c r="I37" s="8">
        <f t="shared" si="16"/>
        <v>158294</v>
      </c>
      <c r="J37" s="8">
        <f t="shared" si="16"/>
        <v>56308</v>
      </c>
      <c r="K37" s="8">
        <f t="shared" si="16"/>
        <v>96998</v>
      </c>
      <c r="L37" s="8">
        <f t="shared" si="16"/>
        <v>115456</v>
      </c>
      <c r="M37" s="8">
        <f t="shared" si="16"/>
        <v>3702</v>
      </c>
      <c r="N37" s="8">
        <f t="shared" si="16"/>
        <v>4032</v>
      </c>
      <c r="O37" s="8">
        <f t="shared" si="16"/>
        <v>62964</v>
      </c>
      <c r="P37" s="8">
        <f t="shared" si="16"/>
        <v>4951</v>
      </c>
      <c r="Q37" s="8">
        <f t="shared" si="16"/>
        <v>32149</v>
      </c>
      <c r="R37" s="8">
        <f t="shared" ref="C37:AV42" si="20">R78+R119+R160+R201+R242</f>
        <v>43365</v>
      </c>
      <c r="S37" s="8">
        <f t="shared" si="20"/>
        <v>19181</v>
      </c>
      <c r="T37" s="8">
        <f t="shared" si="20"/>
        <v>15787</v>
      </c>
      <c r="U37" s="8">
        <f t="shared" si="20"/>
        <v>8090</v>
      </c>
      <c r="V37" s="8">
        <f t="shared" si="20"/>
        <v>26661</v>
      </c>
      <c r="W37" s="8">
        <f t="shared" si="20"/>
        <v>19581</v>
      </c>
      <c r="X37" s="8">
        <f t="shared" si="20"/>
        <v>19531</v>
      </c>
      <c r="Y37" s="8">
        <f t="shared" si="20"/>
        <v>17285</v>
      </c>
      <c r="Z37" s="8">
        <f t="shared" si="20"/>
        <v>14779</v>
      </c>
      <c r="AA37" s="8">
        <f t="shared" si="20"/>
        <v>13944</v>
      </c>
      <c r="AB37" s="8">
        <f t="shared" si="20"/>
        <v>62681</v>
      </c>
      <c r="AC37" s="8">
        <f t="shared" si="20"/>
        <v>4951</v>
      </c>
      <c r="AD37" s="8">
        <f t="shared" si="20"/>
        <v>23074</v>
      </c>
      <c r="AE37" s="8">
        <f t="shared" si="20"/>
        <v>56147</v>
      </c>
      <c r="AF37" s="8">
        <f t="shared" si="20"/>
        <v>74191</v>
      </c>
      <c r="AG37" s="8">
        <f t="shared" si="20"/>
        <v>40521</v>
      </c>
      <c r="AH37" s="8">
        <f t="shared" si="20"/>
        <v>12843</v>
      </c>
      <c r="AI37" s="8">
        <f t="shared" si="20"/>
        <v>12969</v>
      </c>
      <c r="AJ37" s="8">
        <f t="shared" si="20"/>
        <v>14462</v>
      </c>
      <c r="AK37" s="8">
        <f t="shared" si="20"/>
        <v>21937</v>
      </c>
      <c r="AL37" s="8">
        <f t="shared" si="20"/>
        <v>47969</v>
      </c>
      <c r="AM37" s="8">
        <f t="shared" si="20"/>
        <v>3702</v>
      </c>
      <c r="AN37" s="8">
        <f t="shared" si="20"/>
        <v>24202</v>
      </c>
      <c r="AO37" s="8">
        <f t="shared" si="20"/>
        <v>25991</v>
      </c>
      <c r="AP37" s="8">
        <f t="shared" si="20"/>
        <v>19620</v>
      </c>
      <c r="AQ37" s="8">
        <f t="shared" si="20"/>
        <v>4032</v>
      </c>
      <c r="AR37" s="8">
        <f t="shared" si="20"/>
        <v>19192</v>
      </c>
      <c r="AS37" s="8">
        <f t="shared" si="20"/>
        <v>49029</v>
      </c>
      <c r="AT37" s="8">
        <f t="shared" si="20"/>
        <v>13813</v>
      </c>
      <c r="AU37" s="8">
        <f t="shared" si="20"/>
        <v>14040</v>
      </c>
      <c r="AV37" s="8">
        <f t="shared" si="20"/>
        <v>25027</v>
      </c>
      <c r="AW37" s="169"/>
      <c r="AX37" s="141"/>
      <c r="AY37" s="170"/>
      <c r="AZ37" s="143" t="s">
        <v>191</v>
      </c>
      <c r="BB37" s="106">
        <v>36</v>
      </c>
      <c r="BD37" s="257" t="s">
        <v>168</v>
      </c>
    </row>
    <row r="38" spans="1:56" ht="15.75" thickBot="1" x14ac:dyDescent="0.3">
      <c r="A38" s="111" t="s">
        <v>103</v>
      </c>
      <c r="B38" s="8">
        <f t="shared" si="16"/>
        <v>778002</v>
      </c>
      <c r="C38" s="8">
        <f t="shared" si="20"/>
        <v>61807</v>
      </c>
      <c r="D38" s="8">
        <f t="shared" si="20"/>
        <v>20706</v>
      </c>
      <c r="E38" s="8">
        <f t="shared" si="20"/>
        <v>28413</v>
      </c>
      <c r="F38" s="8">
        <f t="shared" si="20"/>
        <v>58308</v>
      </c>
      <c r="G38" s="8">
        <f t="shared" si="20"/>
        <v>45165</v>
      </c>
      <c r="H38" s="8">
        <f t="shared" si="20"/>
        <v>84479</v>
      </c>
      <c r="I38" s="8">
        <f t="shared" si="20"/>
        <v>145722</v>
      </c>
      <c r="J38" s="8">
        <f t="shared" si="20"/>
        <v>56446</v>
      </c>
      <c r="K38" s="8">
        <f t="shared" si="20"/>
        <v>90559</v>
      </c>
      <c r="L38" s="8">
        <f t="shared" si="20"/>
        <v>108918</v>
      </c>
      <c r="M38" s="8">
        <f t="shared" si="20"/>
        <v>3720</v>
      </c>
      <c r="N38" s="8">
        <f t="shared" si="20"/>
        <v>3992</v>
      </c>
      <c r="O38" s="8">
        <f t="shared" si="20"/>
        <v>64671</v>
      </c>
      <c r="P38" s="8">
        <f t="shared" si="20"/>
        <v>5096</v>
      </c>
      <c r="Q38" s="8">
        <f t="shared" si="20"/>
        <v>28506</v>
      </c>
      <c r="R38" s="8">
        <f t="shared" si="20"/>
        <v>41550</v>
      </c>
      <c r="S38" s="8">
        <f t="shared" si="20"/>
        <v>19823</v>
      </c>
      <c r="T38" s="8">
        <f t="shared" si="20"/>
        <v>16931</v>
      </c>
      <c r="U38" s="8">
        <f t="shared" si="20"/>
        <v>8252</v>
      </c>
      <c r="V38" s="8">
        <f t="shared" si="20"/>
        <v>28413</v>
      </c>
      <c r="W38" s="8">
        <f t="shared" si="20"/>
        <v>19810</v>
      </c>
      <c r="X38" s="8">
        <f t="shared" si="20"/>
        <v>19596</v>
      </c>
      <c r="Y38" s="8">
        <f t="shared" si="20"/>
        <v>16780</v>
      </c>
      <c r="Z38" s="8">
        <f t="shared" si="20"/>
        <v>14767</v>
      </c>
      <c r="AA38" s="8">
        <f t="shared" si="20"/>
        <v>13130</v>
      </c>
      <c r="AB38" s="8">
        <f t="shared" si="20"/>
        <v>57046</v>
      </c>
      <c r="AC38" s="8">
        <f t="shared" si="20"/>
        <v>5096</v>
      </c>
      <c r="AD38" s="8">
        <f t="shared" si="20"/>
        <v>23106</v>
      </c>
      <c r="AE38" s="8">
        <f t="shared" si="20"/>
        <v>58308</v>
      </c>
      <c r="AF38" s="8">
        <f t="shared" si="20"/>
        <v>65137</v>
      </c>
      <c r="AG38" s="8">
        <f t="shared" si="20"/>
        <v>39515</v>
      </c>
      <c r="AH38" s="8">
        <f t="shared" si="20"/>
        <v>12296</v>
      </c>
      <c r="AI38" s="8">
        <f t="shared" si="20"/>
        <v>13091</v>
      </c>
      <c r="AJ38" s="8">
        <f t="shared" si="20"/>
        <v>14423</v>
      </c>
      <c r="AK38" s="8">
        <f t="shared" si="20"/>
        <v>22641</v>
      </c>
      <c r="AL38" s="8">
        <f t="shared" si="20"/>
        <v>45299</v>
      </c>
      <c r="AM38" s="8">
        <f t="shared" si="20"/>
        <v>3720</v>
      </c>
      <c r="AN38" s="8">
        <f t="shared" si="20"/>
        <v>25038</v>
      </c>
      <c r="AO38" s="8">
        <f t="shared" si="20"/>
        <v>25132</v>
      </c>
      <c r="AP38" s="8">
        <f t="shared" si="20"/>
        <v>20706</v>
      </c>
      <c r="AQ38" s="8">
        <f t="shared" si="20"/>
        <v>3992</v>
      </c>
      <c r="AR38" s="8">
        <f t="shared" si="20"/>
        <v>19570</v>
      </c>
      <c r="AS38" s="8">
        <f t="shared" si="20"/>
        <v>45260</v>
      </c>
      <c r="AT38" s="8">
        <f t="shared" si="20"/>
        <v>13807</v>
      </c>
      <c r="AU38" s="8">
        <f t="shared" si="20"/>
        <v>13247</v>
      </c>
      <c r="AV38" s="8">
        <f t="shared" si="20"/>
        <v>24014</v>
      </c>
      <c r="AW38" s="169"/>
      <c r="AX38" s="141"/>
      <c r="AY38" s="170"/>
      <c r="AZ38" s="143" t="s">
        <v>191</v>
      </c>
      <c r="BB38" s="106">
        <v>37</v>
      </c>
      <c r="BD38" s="257" t="s">
        <v>169</v>
      </c>
    </row>
    <row r="39" spans="1:56" ht="15.75" thickBot="1" x14ac:dyDescent="0.3">
      <c r="A39" s="111" t="s">
        <v>104</v>
      </c>
      <c r="B39" s="8">
        <f t="shared" si="16"/>
        <v>595909</v>
      </c>
      <c r="C39" s="8">
        <f t="shared" si="20"/>
        <v>48643</v>
      </c>
      <c r="D39" s="8">
        <f t="shared" si="20"/>
        <v>16063</v>
      </c>
      <c r="E39" s="8">
        <f t="shared" si="20"/>
        <v>23061</v>
      </c>
      <c r="F39" s="8">
        <f t="shared" si="20"/>
        <v>44573</v>
      </c>
      <c r="G39" s="8">
        <f t="shared" si="20"/>
        <v>34091</v>
      </c>
      <c r="H39" s="8">
        <f t="shared" si="20"/>
        <v>61325</v>
      </c>
      <c r="I39" s="8">
        <f t="shared" si="20"/>
        <v>111907</v>
      </c>
      <c r="J39" s="8">
        <f t="shared" si="20"/>
        <v>44642</v>
      </c>
      <c r="K39" s="8">
        <f t="shared" si="20"/>
        <v>70596</v>
      </c>
      <c r="L39" s="8">
        <f t="shared" si="20"/>
        <v>80634</v>
      </c>
      <c r="M39" s="8">
        <f t="shared" si="20"/>
        <v>3121</v>
      </c>
      <c r="N39" s="8">
        <f t="shared" si="20"/>
        <v>2932</v>
      </c>
      <c r="O39" s="8">
        <f t="shared" si="20"/>
        <v>50443</v>
      </c>
      <c r="P39" s="8">
        <f t="shared" si="20"/>
        <v>3878</v>
      </c>
      <c r="Q39" s="8">
        <f t="shared" si="20"/>
        <v>20209</v>
      </c>
      <c r="R39" s="8">
        <f t="shared" si="20"/>
        <v>29521</v>
      </c>
      <c r="S39" s="8">
        <f t="shared" si="20"/>
        <v>15337</v>
      </c>
      <c r="T39" s="8">
        <f t="shared" si="20"/>
        <v>14206</v>
      </c>
      <c r="U39" s="8">
        <f t="shared" si="20"/>
        <v>5919</v>
      </c>
      <c r="V39" s="8">
        <f t="shared" si="20"/>
        <v>23061</v>
      </c>
      <c r="W39" s="8">
        <f t="shared" si="20"/>
        <v>15806</v>
      </c>
      <c r="X39" s="8">
        <f t="shared" si="20"/>
        <v>14917</v>
      </c>
      <c r="Y39" s="8">
        <f t="shared" si="20"/>
        <v>12829</v>
      </c>
      <c r="Z39" s="8">
        <f t="shared" si="20"/>
        <v>11831</v>
      </c>
      <c r="AA39" s="8">
        <f t="shared" si="20"/>
        <v>9882</v>
      </c>
      <c r="AB39" s="8">
        <f t="shared" si="20"/>
        <v>41164</v>
      </c>
      <c r="AC39" s="8">
        <f t="shared" si="20"/>
        <v>3878</v>
      </c>
      <c r="AD39" s="8">
        <f t="shared" si="20"/>
        <v>17585</v>
      </c>
      <c r="AE39" s="8">
        <f t="shared" si="20"/>
        <v>44573</v>
      </c>
      <c r="AF39" s="8">
        <f t="shared" si="20"/>
        <v>50401</v>
      </c>
      <c r="AG39" s="8">
        <f t="shared" si="20"/>
        <v>30436</v>
      </c>
      <c r="AH39" s="8">
        <f t="shared" si="20"/>
        <v>9580</v>
      </c>
      <c r="AI39" s="8">
        <f t="shared" si="20"/>
        <v>9679</v>
      </c>
      <c r="AJ39" s="8">
        <f t="shared" si="20"/>
        <v>11595</v>
      </c>
      <c r="AK39" s="8">
        <f t="shared" si="20"/>
        <v>17914</v>
      </c>
      <c r="AL39" s="8">
        <f t="shared" si="20"/>
        <v>35254</v>
      </c>
      <c r="AM39" s="8">
        <f t="shared" si="20"/>
        <v>3121</v>
      </c>
      <c r="AN39" s="8">
        <f t="shared" si="20"/>
        <v>19300</v>
      </c>
      <c r="AO39" s="8">
        <f t="shared" si="20"/>
        <v>19518</v>
      </c>
      <c r="AP39" s="8">
        <f t="shared" si="20"/>
        <v>16063</v>
      </c>
      <c r="AQ39" s="8">
        <f t="shared" si="20"/>
        <v>2932</v>
      </c>
      <c r="AR39" s="8">
        <f t="shared" si="20"/>
        <v>15812</v>
      </c>
      <c r="AS39" s="8">
        <f t="shared" si="20"/>
        <v>35342</v>
      </c>
      <c r="AT39" s="8">
        <f t="shared" si="20"/>
        <v>10587</v>
      </c>
      <c r="AU39" s="8">
        <f t="shared" si="20"/>
        <v>9697</v>
      </c>
      <c r="AV39" s="8">
        <f t="shared" si="20"/>
        <v>17960</v>
      </c>
      <c r="AW39" s="169"/>
      <c r="AX39" s="141"/>
      <c r="AY39" s="170"/>
      <c r="AZ39" s="143" t="s">
        <v>191</v>
      </c>
      <c r="BB39" s="106">
        <v>38</v>
      </c>
      <c r="BD39" s="257" t="s">
        <v>170</v>
      </c>
    </row>
    <row r="40" spans="1:56" ht="15.75" thickBot="1" x14ac:dyDescent="0.3">
      <c r="A40" s="111" t="s">
        <v>105</v>
      </c>
      <c r="B40" s="8">
        <f t="shared" si="16"/>
        <v>492020</v>
      </c>
      <c r="C40" s="8">
        <f t="shared" si="20"/>
        <v>40236</v>
      </c>
      <c r="D40" s="8">
        <f t="shared" si="20"/>
        <v>13203</v>
      </c>
      <c r="E40" s="8">
        <f t="shared" si="20"/>
        <v>19243</v>
      </c>
      <c r="F40" s="8">
        <f t="shared" si="20"/>
        <v>35674</v>
      </c>
      <c r="G40" s="8">
        <f t="shared" si="20"/>
        <v>28147</v>
      </c>
      <c r="H40" s="8">
        <f t="shared" si="20"/>
        <v>50929</v>
      </c>
      <c r="I40" s="8">
        <f t="shared" si="20"/>
        <v>94967</v>
      </c>
      <c r="J40" s="8">
        <f t="shared" si="20"/>
        <v>34272</v>
      </c>
      <c r="K40" s="8">
        <f t="shared" si="20"/>
        <v>57305</v>
      </c>
      <c r="L40" s="8">
        <f t="shared" si="20"/>
        <v>67547</v>
      </c>
      <c r="M40" s="8">
        <f t="shared" si="20"/>
        <v>2345</v>
      </c>
      <c r="N40" s="8">
        <f t="shared" si="20"/>
        <v>2139</v>
      </c>
      <c r="O40" s="8">
        <f t="shared" si="20"/>
        <v>42750</v>
      </c>
      <c r="P40" s="8">
        <f t="shared" si="20"/>
        <v>3263</v>
      </c>
      <c r="Q40" s="8">
        <f t="shared" si="20"/>
        <v>17626</v>
      </c>
      <c r="R40" s="8">
        <f t="shared" si="20"/>
        <v>23495</v>
      </c>
      <c r="S40" s="8">
        <f t="shared" si="20"/>
        <v>12632</v>
      </c>
      <c r="T40" s="8">
        <f t="shared" si="20"/>
        <v>11161</v>
      </c>
      <c r="U40" s="8">
        <f t="shared" si="20"/>
        <v>4734</v>
      </c>
      <c r="V40" s="8">
        <f t="shared" si="20"/>
        <v>19243</v>
      </c>
      <c r="W40" s="8">
        <f t="shared" si="20"/>
        <v>13843</v>
      </c>
      <c r="X40" s="8">
        <f t="shared" si="20"/>
        <v>12242</v>
      </c>
      <c r="Y40" s="8">
        <f t="shared" si="20"/>
        <v>11335</v>
      </c>
      <c r="Z40" s="8">
        <f t="shared" si="20"/>
        <v>9568</v>
      </c>
      <c r="AA40" s="8">
        <f t="shared" si="20"/>
        <v>8757</v>
      </c>
      <c r="AB40" s="8">
        <f t="shared" si="20"/>
        <v>35929</v>
      </c>
      <c r="AC40" s="8">
        <f t="shared" si="20"/>
        <v>3263</v>
      </c>
      <c r="AD40" s="8">
        <f t="shared" si="20"/>
        <v>14595</v>
      </c>
      <c r="AE40" s="8">
        <f t="shared" si="20"/>
        <v>35674</v>
      </c>
      <c r="AF40" s="8">
        <f t="shared" si="20"/>
        <v>43110</v>
      </c>
      <c r="AG40" s="8">
        <f t="shared" si="20"/>
        <v>23111</v>
      </c>
      <c r="AH40" s="8">
        <f t="shared" si="20"/>
        <v>7833</v>
      </c>
      <c r="AI40" s="8">
        <f t="shared" si="20"/>
        <v>7818</v>
      </c>
      <c r="AJ40" s="8">
        <f t="shared" si="20"/>
        <v>9808</v>
      </c>
      <c r="AK40" s="8">
        <f t="shared" si="20"/>
        <v>14615</v>
      </c>
      <c r="AL40" s="8">
        <f t="shared" si="20"/>
        <v>28248</v>
      </c>
      <c r="AM40" s="8">
        <f t="shared" si="20"/>
        <v>2345</v>
      </c>
      <c r="AN40" s="8">
        <f t="shared" si="20"/>
        <v>16275</v>
      </c>
      <c r="AO40" s="8">
        <f t="shared" si="20"/>
        <v>15902</v>
      </c>
      <c r="AP40" s="8">
        <f t="shared" si="20"/>
        <v>13203</v>
      </c>
      <c r="AQ40" s="8">
        <f t="shared" si="20"/>
        <v>2139</v>
      </c>
      <c r="AR40" s="8">
        <f t="shared" si="20"/>
        <v>13379</v>
      </c>
      <c r="AS40" s="8">
        <f t="shared" si="20"/>
        <v>29057</v>
      </c>
      <c r="AT40" s="8">
        <f t="shared" si="20"/>
        <v>8818</v>
      </c>
      <c r="AU40" s="8">
        <f t="shared" si="20"/>
        <v>8030</v>
      </c>
      <c r="AV40" s="8">
        <f t="shared" si="20"/>
        <v>14232</v>
      </c>
      <c r="AW40" s="169"/>
      <c r="AX40" s="141"/>
      <c r="AY40" s="170"/>
      <c r="AZ40" s="143" t="s">
        <v>191</v>
      </c>
      <c r="BB40" s="106">
        <v>39</v>
      </c>
      <c r="BD40" s="257" t="s">
        <v>171</v>
      </c>
    </row>
    <row r="41" spans="1:56" ht="15.75" thickBot="1" x14ac:dyDescent="0.3">
      <c r="A41" s="111" t="s">
        <v>106</v>
      </c>
      <c r="B41" s="8">
        <f t="shared" si="16"/>
        <v>369617</v>
      </c>
      <c r="C41" s="8">
        <f t="shared" si="20"/>
        <v>29280</v>
      </c>
      <c r="D41" s="8">
        <f t="shared" si="20"/>
        <v>9948</v>
      </c>
      <c r="E41" s="8">
        <f t="shared" si="20"/>
        <v>14615</v>
      </c>
      <c r="F41" s="8">
        <f t="shared" si="20"/>
        <v>26277</v>
      </c>
      <c r="G41" s="8">
        <f t="shared" si="20"/>
        <v>20116</v>
      </c>
      <c r="H41" s="8">
        <f t="shared" si="20"/>
        <v>38519</v>
      </c>
      <c r="I41" s="8">
        <f t="shared" si="20"/>
        <v>72617</v>
      </c>
      <c r="J41" s="8">
        <f t="shared" si="20"/>
        <v>25794</v>
      </c>
      <c r="K41" s="8">
        <f t="shared" si="20"/>
        <v>41794</v>
      </c>
      <c r="L41" s="8">
        <f t="shared" si="20"/>
        <v>51850</v>
      </c>
      <c r="M41" s="8">
        <f t="shared" si="20"/>
        <v>1585</v>
      </c>
      <c r="N41" s="8">
        <f t="shared" si="20"/>
        <v>1525</v>
      </c>
      <c r="O41" s="8">
        <f t="shared" si="20"/>
        <v>33347</v>
      </c>
      <c r="P41" s="8">
        <f t="shared" si="20"/>
        <v>2350</v>
      </c>
      <c r="Q41" s="8">
        <f t="shared" si="20"/>
        <v>14263</v>
      </c>
      <c r="R41" s="8">
        <f t="shared" si="20"/>
        <v>17050</v>
      </c>
      <c r="S41" s="8">
        <f t="shared" si="20"/>
        <v>9643</v>
      </c>
      <c r="T41" s="8">
        <f t="shared" si="20"/>
        <v>8111</v>
      </c>
      <c r="U41" s="8">
        <f t="shared" si="20"/>
        <v>3391</v>
      </c>
      <c r="V41" s="8">
        <f t="shared" si="20"/>
        <v>14615</v>
      </c>
      <c r="W41" s="8">
        <f t="shared" si="20"/>
        <v>10933</v>
      </c>
      <c r="X41" s="8">
        <f t="shared" si="20"/>
        <v>8872</v>
      </c>
      <c r="Y41" s="8">
        <f t="shared" si="20"/>
        <v>8864</v>
      </c>
      <c r="Z41" s="8">
        <f t="shared" si="20"/>
        <v>7583</v>
      </c>
      <c r="AA41" s="8">
        <f t="shared" si="20"/>
        <v>6741</v>
      </c>
      <c r="AB41" s="8">
        <f t="shared" si="20"/>
        <v>29317</v>
      </c>
      <c r="AC41" s="8">
        <f t="shared" si="20"/>
        <v>2350</v>
      </c>
      <c r="AD41" s="8">
        <f t="shared" si="20"/>
        <v>10408</v>
      </c>
      <c r="AE41" s="8">
        <f t="shared" si="20"/>
        <v>26277</v>
      </c>
      <c r="AF41" s="8">
        <f t="shared" si="20"/>
        <v>33149</v>
      </c>
      <c r="AG41" s="8">
        <f t="shared" si="20"/>
        <v>17683</v>
      </c>
      <c r="AH41" s="8">
        <f t="shared" si="20"/>
        <v>5907</v>
      </c>
      <c r="AI41" s="8">
        <f t="shared" si="20"/>
        <v>5719</v>
      </c>
      <c r="AJ41" s="8">
        <f t="shared" si="20"/>
        <v>7206</v>
      </c>
      <c r="AK41" s="8">
        <f t="shared" si="20"/>
        <v>10385</v>
      </c>
      <c r="AL41" s="8">
        <f t="shared" si="20"/>
        <v>20408</v>
      </c>
      <c r="AM41" s="8">
        <f t="shared" si="20"/>
        <v>1585</v>
      </c>
      <c r="AN41" s="8">
        <f t="shared" si="20"/>
        <v>12771</v>
      </c>
      <c r="AO41" s="8">
        <f t="shared" si="20"/>
        <v>11874</v>
      </c>
      <c r="AP41" s="8">
        <f t="shared" si="20"/>
        <v>9948</v>
      </c>
      <c r="AQ41" s="8">
        <f t="shared" si="20"/>
        <v>1525</v>
      </c>
      <c r="AR41" s="8">
        <f t="shared" si="20"/>
        <v>10023</v>
      </c>
      <c r="AS41" s="8">
        <f t="shared" si="20"/>
        <v>21386</v>
      </c>
      <c r="AT41" s="8">
        <f t="shared" si="20"/>
        <v>6317</v>
      </c>
      <c r="AU41" s="8">
        <f t="shared" si="20"/>
        <v>6082</v>
      </c>
      <c r="AV41" s="8">
        <f t="shared" si="20"/>
        <v>9231</v>
      </c>
      <c r="AW41" s="169"/>
      <c r="AX41" s="141"/>
      <c r="AY41" s="170"/>
      <c r="AZ41" s="143" t="s">
        <v>191</v>
      </c>
      <c r="BB41" s="106">
        <v>40</v>
      </c>
      <c r="BD41" s="257" t="s">
        <v>172</v>
      </c>
    </row>
    <row r="42" spans="1:56" ht="15.75" thickBot="1" x14ac:dyDescent="0.3">
      <c r="A42" s="111" t="s">
        <v>107</v>
      </c>
      <c r="B42" s="8">
        <f t="shared" ref="B42:Q57" si="21">B83+B124+B165+B206+B247</f>
        <v>232112</v>
      </c>
      <c r="C42" s="8">
        <f t="shared" si="20"/>
        <v>17877</v>
      </c>
      <c r="D42" s="8">
        <f t="shared" si="20"/>
        <v>6555</v>
      </c>
      <c r="E42" s="8">
        <f t="shared" si="20"/>
        <v>9212</v>
      </c>
      <c r="F42" s="8">
        <f t="shared" si="20"/>
        <v>17081</v>
      </c>
      <c r="G42" s="8">
        <f t="shared" si="20"/>
        <v>12190</v>
      </c>
      <c r="H42" s="8">
        <f t="shared" si="20"/>
        <v>24357</v>
      </c>
      <c r="I42" s="8">
        <f t="shared" si="20"/>
        <v>44763</v>
      </c>
      <c r="J42" s="8">
        <f t="shared" si="20"/>
        <v>16401</v>
      </c>
      <c r="K42" s="8">
        <f t="shared" si="20"/>
        <v>24924</v>
      </c>
      <c r="L42" s="8">
        <f t="shared" si="20"/>
        <v>33529</v>
      </c>
      <c r="M42" s="8">
        <f t="shared" si="20"/>
        <v>1061</v>
      </c>
      <c r="N42" s="8">
        <f t="shared" si="20"/>
        <v>962</v>
      </c>
      <c r="O42" s="8">
        <f t="shared" si="20"/>
        <v>21670</v>
      </c>
      <c r="P42" s="8">
        <f t="shared" si="20"/>
        <v>1530</v>
      </c>
      <c r="Q42" s="8">
        <f t="shared" si="20"/>
        <v>8997</v>
      </c>
      <c r="R42" s="8">
        <f t="shared" si="20"/>
        <v>10928</v>
      </c>
      <c r="S42" s="8">
        <f t="shared" si="20"/>
        <v>6155</v>
      </c>
      <c r="T42" s="8">
        <f t="shared" si="20"/>
        <v>5162</v>
      </c>
      <c r="U42" s="8">
        <f t="shared" si="20"/>
        <v>1981</v>
      </c>
      <c r="V42" s="8">
        <f t="shared" si="20"/>
        <v>9212</v>
      </c>
      <c r="W42" s="8">
        <f t="shared" si="20"/>
        <v>7295</v>
      </c>
      <c r="X42" s="8">
        <f t="shared" si="20"/>
        <v>5408</v>
      </c>
      <c r="Y42" s="8">
        <f t="shared" si="20"/>
        <v>5318</v>
      </c>
      <c r="Z42" s="8">
        <f t="shared" si="20"/>
        <v>4971</v>
      </c>
      <c r="AA42" s="8">
        <f t="shared" si="20"/>
        <v>4327</v>
      </c>
      <c r="AB42" s="8">
        <f t="shared" si="20"/>
        <v>19544</v>
      </c>
      <c r="AC42" s="8">
        <f t="shared" si="20"/>
        <v>1530</v>
      </c>
      <c r="AD42" s="8">
        <f t="shared" si="20"/>
        <v>6357</v>
      </c>
      <c r="AE42" s="8">
        <f t="shared" si="20"/>
        <v>17081</v>
      </c>
      <c r="AF42" s="8">
        <f t="shared" si="20"/>
        <v>20593</v>
      </c>
      <c r="AG42" s="8">
        <f t="shared" si="20"/>
        <v>11239</v>
      </c>
      <c r="AH42" s="8">
        <f t="shared" si="20"/>
        <v>3530</v>
      </c>
      <c r="AI42" s="8">
        <f t="shared" si="20"/>
        <v>3535</v>
      </c>
      <c r="AJ42" s="8">
        <f t="shared" si="20"/>
        <v>4432</v>
      </c>
      <c r="AK42" s="8">
        <f t="shared" si="20"/>
        <v>6033</v>
      </c>
      <c r="AL42" s="8">
        <f t="shared" si="20"/>
        <v>11855</v>
      </c>
      <c r="AM42" s="8">
        <f t="shared" si="20"/>
        <v>1061</v>
      </c>
      <c r="AN42" s="8">
        <f t="shared" si="20"/>
        <v>8220</v>
      </c>
      <c r="AO42" s="8">
        <f t="shared" si="20"/>
        <v>7497</v>
      </c>
      <c r="AP42" s="8">
        <f t="shared" si="20"/>
        <v>6555</v>
      </c>
      <c r="AQ42" s="8">
        <f t="shared" ref="AQ42:AV42" si="22">AQ83+AQ124+AQ165+AQ206+AQ247</f>
        <v>962</v>
      </c>
      <c r="AR42" s="8">
        <f t="shared" si="22"/>
        <v>6436</v>
      </c>
      <c r="AS42" s="8">
        <f t="shared" si="22"/>
        <v>13069</v>
      </c>
      <c r="AT42" s="8">
        <f t="shared" si="22"/>
        <v>3852</v>
      </c>
      <c r="AU42" s="8">
        <f t="shared" si="22"/>
        <v>3498</v>
      </c>
      <c r="AV42" s="8">
        <f t="shared" si="22"/>
        <v>5479</v>
      </c>
      <c r="AW42" s="169"/>
      <c r="AX42" s="141"/>
      <c r="AY42" s="170"/>
      <c r="AZ42" s="143" t="s">
        <v>191</v>
      </c>
      <c r="BB42" s="106">
        <v>41</v>
      </c>
      <c r="BD42" s="257" t="s">
        <v>173</v>
      </c>
    </row>
    <row r="43" spans="1:56" ht="15.75" thickBot="1" x14ac:dyDescent="0.3">
      <c r="A43" s="113" t="s">
        <v>108</v>
      </c>
      <c r="B43" s="8">
        <f t="shared" si="21"/>
        <v>114610</v>
      </c>
      <c r="C43" s="8">
        <f t="shared" si="21"/>
        <v>8973</v>
      </c>
      <c r="D43" s="8">
        <f t="shared" si="21"/>
        <v>3280</v>
      </c>
      <c r="E43" s="8">
        <f t="shared" si="21"/>
        <v>4374</v>
      </c>
      <c r="F43" s="8">
        <f t="shared" si="21"/>
        <v>8318</v>
      </c>
      <c r="G43" s="8">
        <f t="shared" si="21"/>
        <v>5905</v>
      </c>
      <c r="H43" s="8">
        <f t="shared" si="21"/>
        <v>12312</v>
      </c>
      <c r="I43" s="8">
        <f t="shared" si="21"/>
        <v>21569</v>
      </c>
      <c r="J43" s="8">
        <f t="shared" si="21"/>
        <v>8060</v>
      </c>
      <c r="K43" s="8">
        <f t="shared" si="21"/>
        <v>11323</v>
      </c>
      <c r="L43" s="8">
        <f t="shared" si="21"/>
        <v>17477</v>
      </c>
      <c r="M43" s="8">
        <f t="shared" si="21"/>
        <v>528</v>
      </c>
      <c r="N43" s="8">
        <f t="shared" si="21"/>
        <v>521</v>
      </c>
      <c r="O43" s="8">
        <f t="shared" si="21"/>
        <v>11228</v>
      </c>
      <c r="P43" s="8">
        <f t="shared" si="21"/>
        <v>742</v>
      </c>
      <c r="Q43" s="8">
        <f t="shared" si="21"/>
        <v>4511</v>
      </c>
      <c r="R43" s="8">
        <f t="shared" ref="C43:AV48" si="23">R84+R125+R166+R207+R248</f>
        <v>5690</v>
      </c>
      <c r="S43" s="8">
        <f t="shared" si="23"/>
        <v>3031</v>
      </c>
      <c r="T43" s="8">
        <f t="shared" si="23"/>
        <v>2477</v>
      </c>
      <c r="U43" s="8">
        <f t="shared" si="23"/>
        <v>872</v>
      </c>
      <c r="V43" s="8">
        <f t="shared" si="23"/>
        <v>4374</v>
      </c>
      <c r="W43" s="8">
        <f t="shared" si="23"/>
        <v>4025</v>
      </c>
      <c r="X43" s="8">
        <f t="shared" si="23"/>
        <v>2551</v>
      </c>
      <c r="Y43" s="8">
        <f t="shared" si="23"/>
        <v>2512</v>
      </c>
      <c r="Z43" s="8">
        <f t="shared" si="23"/>
        <v>2397</v>
      </c>
      <c r="AA43" s="8">
        <f t="shared" si="23"/>
        <v>2187</v>
      </c>
      <c r="AB43" s="8">
        <f t="shared" si="23"/>
        <v>11022</v>
      </c>
      <c r="AC43" s="8">
        <f t="shared" si="23"/>
        <v>742</v>
      </c>
      <c r="AD43" s="8">
        <f t="shared" si="23"/>
        <v>3124</v>
      </c>
      <c r="AE43" s="8">
        <f t="shared" si="23"/>
        <v>8318</v>
      </c>
      <c r="AF43" s="8">
        <f t="shared" si="23"/>
        <v>10030</v>
      </c>
      <c r="AG43" s="8">
        <f t="shared" si="23"/>
        <v>5583</v>
      </c>
      <c r="AH43" s="8">
        <f t="shared" si="23"/>
        <v>1644</v>
      </c>
      <c r="AI43" s="8">
        <f t="shared" si="23"/>
        <v>1685</v>
      </c>
      <c r="AJ43" s="8">
        <f t="shared" si="23"/>
        <v>2111</v>
      </c>
      <c r="AK43" s="8">
        <f t="shared" si="23"/>
        <v>2951</v>
      </c>
      <c r="AL43" s="8">
        <f t="shared" si="23"/>
        <v>5257</v>
      </c>
      <c r="AM43" s="8">
        <f t="shared" si="23"/>
        <v>528</v>
      </c>
      <c r="AN43" s="8">
        <f t="shared" si="23"/>
        <v>4172</v>
      </c>
      <c r="AO43" s="8">
        <f t="shared" si="23"/>
        <v>3555</v>
      </c>
      <c r="AP43" s="8">
        <f t="shared" si="23"/>
        <v>3280</v>
      </c>
      <c r="AQ43" s="8">
        <f t="shared" si="23"/>
        <v>521</v>
      </c>
      <c r="AR43" s="8">
        <f t="shared" si="23"/>
        <v>3471</v>
      </c>
      <c r="AS43" s="8">
        <f t="shared" si="23"/>
        <v>6066</v>
      </c>
      <c r="AT43" s="8">
        <f t="shared" si="23"/>
        <v>1909</v>
      </c>
      <c r="AU43" s="8">
        <f t="shared" si="23"/>
        <v>1641</v>
      </c>
      <c r="AV43" s="8">
        <f t="shared" si="23"/>
        <v>2373</v>
      </c>
      <c r="AW43" s="169"/>
      <c r="AX43" s="141"/>
      <c r="AY43" s="170"/>
      <c r="AZ43" s="143" t="s">
        <v>191</v>
      </c>
      <c r="BB43" s="106">
        <v>42</v>
      </c>
      <c r="BD43" s="257" t="s">
        <v>174</v>
      </c>
    </row>
    <row r="44" spans="1:56" ht="15.75" thickBot="1" x14ac:dyDescent="0.3">
      <c r="A44" s="113" t="s">
        <v>109</v>
      </c>
      <c r="B44" s="8">
        <f t="shared" si="21"/>
        <v>41362</v>
      </c>
      <c r="C44" s="8">
        <f t="shared" si="23"/>
        <v>3185</v>
      </c>
      <c r="D44" s="8">
        <f t="shared" si="23"/>
        <v>997</v>
      </c>
      <c r="E44" s="8">
        <f t="shared" si="23"/>
        <v>1538</v>
      </c>
      <c r="F44" s="8">
        <f t="shared" si="23"/>
        <v>3013</v>
      </c>
      <c r="G44" s="8">
        <f t="shared" si="23"/>
        <v>2075</v>
      </c>
      <c r="H44" s="8">
        <f t="shared" si="23"/>
        <v>4568</v>
      </c>
      <c r="I44" s="8">
        <f t="shared" si="23"/>
        <v>7624</v>
      </c>
      <c r="J44" s="8">
        <f t="shared" si="23"/>
        <v>2874</v>
      </c>
      <c r="K44" s="8">
        <f t="shared" si="23"/>
        <v>4116</v>
      </c>
      <c r="L44" s="8">
        <f t="shared" si="23"/>
        <v>6416</v>
      </c>
      <c r="M44" s="8">
        <f t="shared" si="23"/>
        <v>162</v>
      </c>
      <c r="N44" s="8">
        <f t="shared" si="23"/>
        <v>203</v>
      </c>
      <c r="O44" s="8">
        <f t="shared" si="23"/>
        <v>4372</v>
      </c>
      <c r="P44" s="8">
        <f t="shared" si="23"/>
        <v>219</v>
      </c>
      <c r="Q44" s="8">
        <f t="shared" si="23"/>
        <v>1668</v>
      </c>
      <c r="R44" s="8">
        <f t="shared" si="23"/>
        <v>2039</v>
      </c>
      <c r="S44" s="8">
        <f t="shared" si="23"/>
        <v>1276</v>
      </c>
      <c r="T44" s="8">
        <f t="shared" si="23"/>
        <v>989</v>
      </c>
      <c r="U44" s="8">
        <f t="shared" si="23"/>
        <v>283</v>
      </c>
      <c r="V44" s="8">
        <f t="shared" si="23"/>
        <v>1538</v>
      </c>
      <c r="W44" s="8">
        <f t="shared" si="23"/>
        <v>1404</v>
      </c>
      <c r="X44" s="8">
        <f t="shared" si="23"/>
        <v>898</v>
      </c>
      <c r="Y44" s="8">
        <f t="shared" si="23"/>
        <v>926</v>
      </c>
      <c r="Z44" s="8">
        <f t="shared" si="23"/>
        <v>845</v>
      </c>
      <c r="AA44" s="8">
        <f t="shared" si="23"/>
        <v>625</v>
      </c>
      <c r="AB44" s="8">
        <f t="shared" si="23"/>
        <v>4282</v>
      </c>
      <c r="AC44" s="8">
        <f t="shared" si="23"/>
        <v>219</v>
      </c>
      <c r="AD44" s="8">
        <f t="shared" si="23"/>
        <v>1018</v>
      </c>
      <c r="AE44" s="8">
        <f t="shared" si="23"/>
        <v>3013</v>
      </c>
      <c r="AF44" s="8">
        <f t="shared" si="23"/>
        <v>3427</v>
      </c>
      <c r="AG44" s="8">
        <f t="shared" si="23"/>
        <v>1885</v>
      </c>
      <c r="AH44" s="8">
        <f t="shared" si="23"/>
        <v>619</v>
      </c>
      <c r="AI44" s="8">
        <f t="shared" si="23"/>
        <v>531</v>
      </c>
      <c r="AJ44" s="8">
        <f t="shared" si="23"/>
        <v>861</v>
      </c>
      <c r="AK44" s="8">
        <f t="shared" si="23"/>
        <v>1062</v>
      </c>
      <c r="AL44" s="8">
        <f t="shared" si="23"/>
        <v>1776</v>
      </c>
      <c r="AM44" s="8">
        <f t="shared" si="23"/>
        <v>162</v>
      </c>
      <c r="AN44" s="8">
        <f t="shared" si="23"/>
        <v>1692</v>
      </c>
      <c r="AO44" s="8">
        <f t="shared" si="23"/>
        <v>1349</v>
      </c>
      <c r="AP44" s="8">
        <f t="shared" si="23"/>
        <v>997</v>
      </c>
      <c r="AQ44" s="8">
        <f t="shared" si="23"/>
        <v>203</v>
      </c>
      <c r="AR44" s="8">
        <f t="shared" si="23"/>
        <v>1225</v>
      </c>
      <c r="AS44" s="8">
        <f t="shared" si="23"/>
        <v>2340</v>
      </c>
      <c r="AT44" s="8">
        <f t="shared" si="23"/>
        <v>774</v>
      </c>
      <c r="AU44" s="8">
        <f t="shared" si="23"/>
        <v>678</v>
      </c>
      <c r="AV44" s="8">
        <f t="shared" si="23"/>
        <v>758</v>
      </c>
      <c r="AW44" s="169"/>
      <c r="AX44" s="141"/>
      <c r="AY44" s="170"/>
      <c r="AZ44" s="143"/>
      <c r="BB44" s="106">
        <v>43</v>
      </c>
      <c r="BD44" s="257" t="s">
        <v>175</v>
      </c>
    </row>
    <row r="45" spans="1:56" ht="15.75" thickBot="1" x14ac:dyDescent="0.3">
      <c r="A45" s="111" t="s">
        <v>110</v>
      </c>
      <c r="B45" s="8">
        <f t="shared" si="21"/>
        <v>144841</v>
      </c>
      <c r="C45" s="8">
        <f t="shared" si="23"/>
        <v>9551</v>
      </c>
      <c r="D45" s="8">
        <f t="shared" si="23"/>
        <v>2903</v>
      </c>
      <c r="E45" s="8">
        <f t="shared" si="23"/>
        <v>3705</v>
      </c>
      <c r="F45" s="8">
        <f t="shared" si="23"/>
        <v>10158</v>
      </c>
      <c r="G45" s="8">
        <f t="shared" si="23"/>
        <v>8349</v>
      </c>
      <c r="H45" s="8">
        <f t="shared" si="23"/>
        <v>15426</v>
      </c>
      <c r="I45" s="8">
        <f t="shared" si="23"/>
        <v>31881</v>
      </c>
      <c r="J45" s="8">
        <f t="shared" si="23"/>
        <v>7753</v>
      </c>
      <c r="K45" s="8">
        <f t="shared" si="23"/>
        <v>18679</v>
      </c>
      <c r="L45" s="8">
        <f t="shared" si="23"/>
        <v>24119</v>
      </c>
      <c r="M45" s="8">
        <f t="shared" si="23"/>
        <v>501</v>
      </c>
      <c r="N45" s="8">
        <f t="shared" si="23"/>
        <v>619</v>
      </c>
      <c r="O45" s="8">
        <f t="shared" si="23"/>
        <v>10618</v>
      </c>
      <c r="P45" s="8">
        <f t="shared" si="23"/>
        <v>579</v>
      </c>
      <c r="Q45" s="8">
        <f t="shared" si="23"/>
        <v>6144</v>
      </c>
      <c r="R45" s="8">
        <f t="shared" si="23"/>
        <v>6928</v>
      </c>
      <c r="S45" s="8">
        <f t="shared" si="23"/>
        <v>2929</v>
      </c>
      <c r="T45" s="8">
        <f t="shared" si="23"/>
        <v>1954</v>
      </c>
      <c r="U45" s="8">
        <f t="shared" si="23"/>
        <v>1517</v>
      </c>
      <c r="V45" s="8">
        <f t="shared" si="23"/>
        <v>3705</v>
      </c>
      <c r="W45" s="8">
        <f t="shared" si="23"/>
        <v>4157</v>
      </c>
      <c r="X45" s="8">
        <f t="shared" si="23"/>
        <v>3273</v>
      </c>
      <c r="Y45" s="8">
        <f t="shared" si="23"/>
        <v>2318</v>
      </c>
      <c r="Z45" s="8">
        <f t="shared" si="23"/>
        <v>2776</v>
      </c>
      <c r="AA45" s="8">
        <f t="shared" si="23"/>
        <v>2176</v>
      </c>
      <c r="AB45" s="8">
        <f t="shared" si="23"/>
        <v>13468</v>
      </c>
      <c r="AC45" s="8">
        <f t="shared" si="23"/>
        <v>579</v>
      </c>
      <c r="AD45" s="8">
        <f t="shared" si="23"/>
        <v>4701</v>
      </c>
      <c r="AE45" s="8">
        <f t="shared" si="23"/>
        <v>10158</v>
      </c>
      <c r="AF45" s="8">
        <f t="shared" si="23"/>
        <v>18022</v>
      </c>
      <c r="AG45" s="8">
        <f t="shared" si="23"/>
        <v>5799</v>
      </c>
      <c r="AH45" s="8">
        <f t="shared" si="23"/>
        <v>1936</v>
      </c>
      <c r="AI45" s="8">
        <f t="shared" si="23"/>
        <v>2370</v>
      </c>
      <c r="AJ45" s="8">
        <f t="shared" si="23"/>
        <v>2354</v>
      </c>
      <c r="AK45" s="8">
        <f t="shared" si="23"/>
        <v>3645</v>
      </c>
      <c r="AL45" s="8">
        <f t="shared" si="23"/>
        <v>9950</v>
      </c>
      <c r="AM45" s="8">
        <f t="shared" si="23"/>
        <v>501</v>
      </c>
      <c r="AN45" s="8">
        <f t="shared" si="23"/>
        <v>3532</v>
      </c>
      <c r="AO45" s="8">
        <f t="shared" si="23"/>
        <v>4770</v>
      </c>
      <c r="AP45" s="8">
        <f t="shared" si="23"/>
        <v>2903</v>
      </c>
      <c r="AQ45" s="8">
        <f t="shared" si="23"/>
        <v>619</v>
      </c>
      <c r="AR45" s="8">
        <f t="shared" si="23"/>
        <v>2633</v>
      </c>
      <c r="AS45" s="8">
        <f t="shared" si="23"/>
        <v>8729</v>
      </c>
      <c r="AT45" s="8">
        <f t="shared" si="23"/>
        <v>2131</v>
      </c>
      <c r="AU45" s="8">
        <f t="shared" si="23"/>
        <v>2659</v>
      </c>
      <c r="AV45" s="8">
        <f t="shared" si="23"/>
        <v>5505</v>
      </c>
      <c r="AW45" s="169"/>
      <c r="AX45" s="141"/>
      <c r="AY45" s="170"/>
      <c r="AZ45" s="143" t="s">
        <v>191</v>
      </c>
      <c r="BB45" s="106">
        <v>44</v>
      </c>
      <c r="BD45" s="257" t="s">
        <v>176</v>
      </c>
    </row>
    <row r="46" spans="1:56" ht="15.75" thickBot="1" x14ac:dyDescent="0.3">
      <c r="A46" s="111" t="s">
        <v>111</v>
      </c>
      <c r="B46" s="8">
        <f t="shared" si="21"/>
        <v>555491</v>
      </c>
      <c r="C46" s="8">
        <f t="shared" si="23"/>
        <v>37792</v>
      </c>
      <c r="D46" s="8">
        <f t="shared" si="23"/>
        <v>11617</v>
      </c>
      <c r="E46" s="8">
        <f t="shared" si="23"/>
        <v>14693</v>
      </c>
      <c r="F46" s="8">
        <f t="shared" si="23"/>
        <v>39837</v>
      </c>
      <c r="G46" s="8">
        <f t="shared" si="23"/>
        <v>32681</v>
      </c>
      <c r="H46" s="8">
        <f t="shared" si="23"/>
        <v>58490</v>
      </c>
      <c r="I46" s="8">
        <f t="shared" si="23"/>
        <v>119844</v>
      </c>
      <c r="J46" s="8">
        <f t="shared" si="23"/>
        <v>30875</v>
      </c>
      <c r="K46" s="8">
        <f t="shared" si="23"/>
        <v>73343</v>
      </c>
      <c r="L46" s="8">
        <f t="shared" si="23"/>
        <v>88464</v>
      </c>
      <c r="M46" s="8">
        <f t="shared" si="23"/>
        <v>2011</v>
      </c>
      <c r="N46" s="8">
        <f t="shared" si="23"/>
        <v>2448</v>
      </c>
      <c r="O46" s="8">
        <f t="shared" si="23"/>
        <v>40827</v>
      </c>
      <c r="P46" s="8">
        <f t="shared" si="23"/>
        <v>2569</v>
      </c>
      <c r="Q46" s="8">
        <f t="shared" si="23"/>
        <v>21824</v>
      </c>
      <c r="R46" s="8">
        <f t="shared" si="23"/>
        <v>27561</v>
      </c>
      <c r="S46" s="8">
        <f t="shared" si="23"/>
        <v>11679</v>
      </c>
      <c r="T46" s="8">
        <f t="shared" si="23"/>
        <v>7812</v>
      </c>
      <c r="U46" s="8">
        <f t="shared" si="23"/>
        <v>5736</v>
      </c>
      <c r="V46" s="8">
        <f t="shared" si="23"/>
        <v>14693</v>
      </c>
      <c r="W46" s="8">
        <f t="shared" si="23"/>
        <v>15136</v>
      </c>
      <c r="X46" s="8">
        <f t="shared" si="23"/>
        <v>12669</v>
      </c>
      <c r="Y46" s="8">
        <f t="shared" si="23"/>
        <v>9920</v>
      </c>
      <c r="Z46" s="8">
        <f t="shared" si="23"/>
        <v>11311</v>
      </c>
      <c r="AA46" s="8">
        <f t="shared" si="23"/>
        <v>9810</v>
      </c>
      <c r="AB46" s="8">
        <f t="shared" si="23"/>
        <v>46106</v>
      </c>
      <c r="AC46" s="8">
        <f t="shared" si="23"/>
        <v>2569</v>
      </c>
      <c r="AD46" s="8">
        <f t="shared" si="23"/>
        <v>17949</v>
      </c>
      <c r="AE46" s="8">
        <f t="shared" si="23"/>
        <v>39837</v>
      </c>
      <c r="AF46" s="8">
        <f t="shared" si="23"/>
        <v>63378</v>
      </c>
      <c r="AG46" s="8">
        <f t="shared" si="23"/>
        <v>23063</v>
      </c>
      <c r="AH46" s="8">
        <f t="shared" si="23"/>
        <v>8086</v>
      </c>
      <c r="AI46" s="8">
        <f t="shared" si="23"/>
        <v>9272</v>
      </c>
      <c r="AJ46" s="8">
        <f t="shared" si="23"/>
        <v>9105</v>
      </c>
      <c r="AK46" s="8">
        <f t="shared" si="23"/>
        <v>14469</v>
      </c>
      <c r="AL46" s="8">
        <f t="shared" si="23"/>
        <v>38870</v>
      </c>
      <c r="AM46" s="8">
        <f t="shared" si="23"/>
        <v>2011</v>
      </c>
      <c r="AN46" s="8">
        <f t="shared" si="23"/>
        <v>14012</v>
      </c>
      <c r="AO46" s="8">
        <f t="shared" si="23"/>
        <v>18587</v>
      </c>
      <c r="AP46" s="8">
        <f t="shared" si="23"/>
        <v>11617</v>
      </c>
      <c r="AQ46" s="8">
        <f t="shared" si="23"/>
        <v>2448</v>
      </c>
      <c r="AR46" s="8">
        <f t="shared" si="23"/>
        <v>10654</v>
      </c>
      <c r="AS46" s="8">
        <f t="shared" si="23"/>
        <v>34473</v>
      </c>
      <c r="AT46" s="8">
        <f t="shared" si="23"/>
        <v>8996</v>
      </c>
      <c r="AU46" s="8">
        <f t="shared" si="23"/>
        <v>10063</v>
      </c>
      <c r="AV46" s="8">
        <f t="shared" si="23"/>
        <v>21775</v>
      </c>
      <c r="AW46" s="169"/>
      <c r="AX46" s="141"/>
      <c r="AY46" s="170"/>
      <c r="AZ46" s="143" t="s">
        <v>191</v>
      </c>
      <c r="BB46" s="106">
        <v>45</v>
      </c>
      <c r="BD46" s="257" t="s">
        <v>177</v>
      </c>
    </row>
    <row r="47" spans="1:56" ht="15.75" thickBot="1" x14ac:dyDescent="0.3">
      <c r="A47" s="111" t="s">
        <v>112</v>
      </c>
      <c r="B47" s="8">
        <f t="shared" si="21"/>
        <v>660895</v>
      </c>
      <c r="C47" s="8">
        <f t="shared" si="23"/>
        <v>46883</v>
      </c>
      <c r="D47" s="8">
        <f t="shared" si="23"/>
        <v>14830</v>
      </c>
      <c r="E47" s="8">
        <f t="shared" si="23"/>
        <v>17449</v>
      </c>
      <c r="F47" s="8">
        <f t="shared" si="23"/>
        <v>46839</v>
      </c>
      <c r="G47" s="8">
        <f t="shared" si="23"/>
        <v>39007</v>
      </c>
      <c r="H47" s="8">
        <f t="shared" si="23"/>
        <v>68022</v>
      </c>
      <c r="I47" s="8">
        <f t="shared" si="23"/>
        <v>140168</v>
      </c>
      <c r="J47" s="8">
        <f t="shared" si="23"/>
        <v>39268</v>
      </c>
      <c r="K47" s="8">
        <f t="shared" si="23"/>
        <v>88693</v>
      </c>
      <c r="L47" s="8">
        <f t="shared" si="23"/>
        <v>101271</v>
      </c>
      <c r="M47" s="8">
        <f t="shared" si="23"/>
        <v>2459</v>
      </c>
      <c r="N47" s="8">
        <f t="shared" si="23"/>
        <v>3131</v>
      </c>
      <c r="O47" s="8">
        <f t="shared" si="23"/>
        <v>49470</v>
      </c>
      <c r="P47" s="8">
        <f t="shared" si="23"/>
        <v>3405</v>
      </c>
      <c r="Q47" s="8">
        <f t="shared" si="23"/>
        <v>23564</v>
      </c>
      <c r="R47" s="8">
        <f t="shared" si="23"/>
        <v>33746</v>
      </c>
      <c r="S47" s="8">
        <f t="shared" si="23"/>
        <v>14554</v>
      </c>
      <c r="T47" s="8">
        <f t="shared" si="23"/>
        <v>10710</v>
      </c>
      <c r="U47" s="8">
        <f t="shared" si="23"/>
        <v>6701</v>
      </c>
      <c r="V47" s="8">
        <f t="shared" si="23"/>
        <v>17449</v>
      </c>
      <c r="W47" s="8">
        <f t="shared" si="23"/>
        <v>16752</v>
      </c>
      <c r="X47" s="8">
        <f t="shared" si="23"/>
        <v>15689</v>
      </c>
      <c r="Y47" s="8">
        <f t="shared" si="23"/>
        <v>13868</v>
      </c>
      <c r="Z47" s="8">
        <f t="shared" si="23"/>
        <v>13635</v>
      </c>
      <c r="AA47" s="8">
        <f t="shared" si="23"/>
        <v>13368</v>
      </c>
      <c r="AB47" s="8">
        <f t="shared" si="23"/>
        <v>50077</v>
      </c>
      <c r="AC47" s="8">
        <f t="shared" si="23"/>
        <v>3405</v>
      </c>
      <c r="AD47" s="8">
        <f t="shared" si="23"/>
        <v>20433</v>
      </c>
      <c r="AE47" s="8">
        <f t="shared" si="23"/>
        <v>46839</v>
      </c>
      <c r="AF47" s="8">
        <f t="shared" si="23"/>
        <v>68594</v>
      </c>
      <c r="AG47" s="8">
        <f t="shared" si="23"/>
        <v>28558</v>
      </c>
      <c r="AH47" s="8">
        <f t="shared" si="23"/>
        <v>9989</v>
      </c>
      <c r="AI47" s="8">
        <f t="shared" si="23"/>
        <v>11444</v>
      </c>
      <c r="AJ47" s="8">
        <f t="shared" si="23"/>
        <v>10712</v>
      </c>
      <c r="AK47" s="8">
        <f t="shared" si="23"/>
        <v>17921</v>
      </c>
      <c r="AL47" s="8">
        <f t="shared" si="23"/>
        <v>46862</v>
      </c>
      <c r="AM47" s="8">
        <f t="shared" si="23"/>
        <v>2459</v>
      </c>
      <c r="AN47" s="8">
        <f t="shared" si="23"/>
        <v>18164</v>
      </c>
      <c r="AO47" s="8">
        <f t="shared" si="23"/>
        <v>22673</v>
      </c>
      <c r="AP47" s="8">
        <f t="shared" si="23"/>
        <v>14830</v>
      </c>
      <c r="AQ47" s="8">
        <f t="shared" si="23"/>
        <v>3131</v>
      </c>
      <c r="AR47" s="8">
        <f t="shared" si="23"/>
        <v>13273</v>
      </c>
      <c r="AS47" s="8">
        <f t="shared" si="23"/>
        <v>41831</v>
      </c>
      <c r="AT47" s="8">
        <f t="shared" si="23"/>
        <v>11873</v>
      </c>
      <c r="AU47" s="8">
        <f t="shared" si="23"/>
        <v>11676</v>
      </c>
      <c r="AV47" s="8">
        <f t="shared" si="23"/>
        <v>26115</v>
      </c>
      <c r="AW47" s="169"/>
      <c r="AX47" s="141"/>
      <c r="AY47" s="170"/>
      <c r="AZ47" s="143" t="s">
        <v>191</v>
      </c>
      <c r="BB47" s="106">
        <v>46</v>
      </c>
      <c r="BD47" s="257" t="s">
        <v>178</v>
      </c>
    </row>
    <row r="48" spans="1:56" ht="15.75" thickBot="1" x14ac:dyDescent="0.3">
      <c r="A48" s="111" t="s">
        <v>113</v>
      </c>
      <c r="B48" s="8">
        <f t="shared" si="21"/>
        <v>717767</v>
      </c>
      <c r="C48" s="8">
        <f t="shared" si="23"/>
        <v>51980</v>
      </c>
      <c r="D48" s="8">
        <f t="shared" si="23"/>
        <v>16183</v>
      </c>
      <c r="E48" s="8">
        <f t="shared" si="23"/>
        <v>20817</v>
      </c>
      <c r="F48" s="8">
        <f t="shared" si="23"/>
        <v>50950</v>
      </c>
      <c r="G48" s="8">
        <f t="shared" si="23"/>
        <v>42892</v>
      </c>
      <c r="H48" s="8">
        <f t="shared" si="23"/>
        <v>73548</v>
      </c>
      <c r="I48" s="8">
        <f t="shared" si="23"/>
        <v>150050</v>
      </c>
      <c r="J48" s="8">
        <f t="shared" si="23"/>
        <v>44406</v>
      </c>
      <c r="K48" s="8">
        <f t="shared" si="23"/>
        <v>94570</v>
      </c>
      <c r="L48" s="8">
        <f t="shared" si="23"/>
        <v>107084</v>
      </c>
      <c r="M48" s="8">
        <f t="shared" si="23"/>
        <v>2908</v>
      </c>
      <c r="N48" s="8">
        <f t="shared" si="23"/>
        <v>3595</v>
      </c>
      <c r="O48" s="8">
        <f t="shared" si="23"/>
        <v>54863</v>
      </c>
      <c r="P48" s="8">
        <f t="shared" si="23"/>
        <v>3921</v>
      </c>
      <c r="Q48" s="8">
        <f t="shared" si="23"/>
        <v>23712</v>
      </c>
      <c r="R48" s="8">
        <f t="shared" si="23"/>
        <v>36760</v>
      </c>
      <c r="S48" s="8">
        <f t="shared" si="23"/>
        <v>16023</v>
      </c>
      <c r="T48" s="8">
        <f t="shared" si="23"/>
        <v>12699</v>
      </c>
      <c r="U48" s="8">
        <f t="shared" si="23"/>
        <v>7628</v>
      </c>
      <c r="V48" s="8">
        <f t="shared" si="23"/>
        <v>20817</v>
      </c>
      <c r="W48" s="8">
        <f t="shared" si="23"/>
        <v>17848</v>
      </c>
      <c r="X48" s="8">
        <f t="shared" si="23"/>
        <v>16631</v>
      </c>
      <c r="Y48" s="8">
        <f t="shared" si="23"/>
        <v>16057</v>
      </c>
      <c r="Z48" s="8">
        <f t="shared" si="23"/>
        <v>15233</v>
      </c>
      <c r="AA48" s="8">
        <f t="shared" si="23"/>
        <v>14997</v>
      </c>
      <c r="AB48" s="8">
        <f t="shared" si="23"/>
        <v>52108</v>
      </c>
      <c r="AC48" s="8">
        <f t="shared" si="23"/>
        <v>3921</v>
      </c>
      <c r="AD48" s="8">
        <f t="shared" si="23"/>
        <v>21578</v>
      </c>
      <c r="AE48" s="8">
        <f t="shared" si="23"/>
        <v>50950</v>
      </c>
      <c r="AF48" s="8">
        <f t="shared" si="23"/>
        <v>71193</v>
      </c>
      <c r="AG48" s="8">
        <f t="shared" si="23"/>
        <v>31707</v>
      </c>
      <c r="AH48" s="8">
        <f t="shared" si="23"/>
        <v>11403</v>
      </c>
      <c r="AI48" s="8">
        <f t="shared" si="23"/>
        <v>12543</v>
      </c>
      <c r="AJ48" s="8">
        <f t="shared" si="23"/>
        <v>13076</v>
      </c>
      <c r="AK48" s="8">
        <f t="shared" si="23"/>
        <v>20018</v>
      </c>
      <c r="AL48" s="8">
        <f t="shared" si="23"/>
        <v>49347</v>
      </c>
      <c r="AM48" s="8">
        <f t="shared" si="23"/>
        <v>2908</v>
      </c>
      <c r="AN48" s="8">
        <f t="shared" si="23"/>
        <v>20992</v>
      </c>
      <c r="AO48" s="8">
        <f t="shared" si="23"/>
        <v>23798</v>
      </c>
      <c r="AP48" s="8">
        <f t="shared" si="23"/>
        <v>16183</v>
      </c>
      <c r="AQ48" s="8">
        <f t="shared" ref="AQ48:AV48" si="24">AQ89+AQ130+AQ171+AQ212+AQ253</f>
        <v>3595</v>
      </c>
      <c r="AR48" s="8">
        <f t="shared" si="24"/>
        <v>15331</v>
      </c>
      <c r="AS48" s="8">
        <f t="shared" si="24"/>
        <v>45223</v>
      </c>
      <c r="AT48" s="8">
        <f t="shared" si="24"/>
        <v>13686</v>
      </c>
      <c r="AU48" s="8">
        <f t="shared" si="24"/>
        <v>12602</v>
      </c>
      <c r="AV48" s="8">
        <f t="shared" si="24"/>
        <v>27200</v>
      </c>
      <c r="AW48" s="169"/>
      <c r="AX48" s="141"/>
      <c r="AY48" s="170"/>
      <c r="AZ48" s="143" t="s">
        <v>191</v>
      </c>
      <c r="BB48" s="106">
        <v>47</v>
      </c>
      <c r="BD48" s="257" t="s">
        <v>179</v>
      </c>
    </row>
    <row r="49" spans="1:56" ht="15.75" thickBot="1" x14ac:dyDescent="0.3">
      <c r="A49" s="111" t="s">
        <v>114</v>
      </c>
      <c r="B49" s="8">
        <f t="shared" si="21"/>
        <v>797443</v>
      </c>
      <c r="C49" s="8">
        <f t="shared" si="21"/>
        <v>57079</v>
      </c>
      <c r="D49" s="8">
        <f t="shared" si="21"/>
        <v>16381</v>
      </c>
      <c r="E49" s="8">
        <f t="shared" si="21"/>
        <v>21201</v>
      </c>
      <c r="F49" s="8">
        <f t="shared" si="21"/>
        <v>57680</v>
      </c>
      <c r="G49" s="8">
        <f t="shared" si="21"/>
        <v>48249</v>
      </c>
      <c r="H49" s="8">
        <f t="shared" si="21"/>
        <v>83738</v>
      </c>
      <c r="I49" s="8">
        <f t="shared" si="21"/>
        <v>175113</v>
      </c>
      <c r="J49" s="8">
        <f t="shared" si="21"/>
        <v>43957</v>
      </c>
      <c r="K49" s="8">
        <f t="shared" si="21"/>
        <v>98344</v>
      </c>
      <c r="L49" s="8">
        <f t="shared" si="21"/>
        <v>123449</v>
      </c>
      <c r="M49" s="8">
        <f t="shared" si="21"/>
        <v>3141</v>
      </c>
      <c r="N49" s="8">
        <f t="shared" si="21"/>
        <v>3388</v>
      </c>
      <c r="O49" s="8">
        <f t="shared" si="21"/>
        <v>62107</v>
      </c>
      <c r="P49" s="8">
        <f t="shared" si="21"/>
        <v>3616</v>
      </c>
      <c r="Q49" s="8">
        <f t="shared" si="21"/>
        <v>33374</v>
      </c>
      <c r="R49" s="8">
        <f t="shared" ref="C49:AV54" si="25">R90+R131+R172+R213+R254</f>
        <v>36909</v>
      </c>
      <c r="S49" s="8">
        <f t="shared" si="25"/>
        <v>15934</v>
      </c>
      <c r="T49" s="8">
        <f t="shared" si="25"/>
        <v>12953</v>
      </c>
      <c r="U49" s="8">
        <f t="shared" si="25"/>
        <v>8091</v>
      </c>
      <c r="V49" s="8">
        <f t="shared" si="25"/>
        <v>21201</v>
      </c>
      <c r="W49" s="8">
        <f t="shared" si="25"/>
        <v>25676</v>
      </c>
      <c r="X49" s="8">
        <f t="shared" si="25"/>
        <v>19394</v>
      </c>
      <c r="Y49" s="8">
        <f t="shared" si="25"/>
        <v>16569</v>
      </c>
      <c r="Z49" s="8">
        <f t="shared" si="25"/>
        <v>15577</v>
      </c>
      <c r="AA49" s="8">
        <f t="shared" si="25"/>
        <v>14627</v>
      </c>
      <c r="AB49" s="8">
        <f t="shared" si="25"/>
        <v>68210</v>
      </c>
      <c r="AC49" s="8">
        <f t="shared" si="25"/>
        <v>3616</v>
      </c>
      <c r="AD49" s="8">
        <f t="shared" si="25"/>
        <v>22770</v>
      </c>
      <c r="AE49" s="8">
        <f t="shared" si="25"/>
        <v>57680</v>
      </c>
      <c r="AF49" s="8">
        <f t="shared" si="25"/>
        <v>91001</v>
      </c>
      <c r="AG49" s="8">
        <f t="shared" si="25"/>
        <v>31004</v>
      </c>
      <c r="AH49" s="8">
        <f t="shared" si="25"/>
        <v>12467</v>
      </c>
      <c r="AI49" s="8">
        <f t="shared" si="25"/>
        <v>12922</v>
      </c>
      <c r="AJ49" s="8">
        <f t="shared" si="25"/>
        <v>13455</v>
      </c>
      <c r="AK49" s="8">
        <f t="shared" si="25"/>
        <v>21323</v>
      </c>
      <c r="AL49" s="8">
        <f t="shared" si="25"/>
        <v>50877</v>
      </c>
      <c r="AM49" s="8">
        <f t="shared" si="25"/>
        <v>3141</v>
      </c>
      <c r="AN49" s="8">
        <f t="shared" si="25"/>
        <v>20497</v>
      </c>
      <c r="AO49" s="8">
        <f t="shared" si="25"/>
        <v>26184</v>
      </c>
      <c r="AP49" s="8">
        <f t="shared" si="25"/>
        <v>16381</v>
      </c>
      <c r="AQ49" s="8">
        <f t="shared" si="25"/>
        <v>3388</v>
      </c>
      <c r="AR49" s="8">
        <f t="shared" si="25"/>
        <v>16362</v>
      </c>
      <c r="AS49" s="8">
        <f t="shared" si="25"/>
        <v>47467</v>
      </c>
      <c r="AT49" s="8">
        <f t="shared" si="25"/>
        <v>17388</v>
      </c>
      <c r="AU49" s="8">
        <f t="shared" si="25"/>
        <v>14265</v>
      </c>
      <c r="AV49" s="8">
        <f t="shared" si="25"/>
        <v>26740</v>
      </c>
      <c r="AW49" s="169"/>
      <c r="AX49" s="141"/>
      <c r="AY49" s="170"/>
      <c r="AZ49" s="143" t="s">
        <v>191</v>
      </c>
      <c r="BB49" s="106">
        <v>48</v>
      </c>
      <c r="BD49" s="257" t="s">
        <v>180</v>
      </c>
    </row>
    <row r="50" spans="1:56" ht="15.75" thickBot="1" x14ac:dyDescent="0.3">
      <c r="A50" s="111" t="s">
        <v>115</v>
      </c>
      <c r="B50" s="8">
        <f t="shared" si="21"/>
        <v>882758</v>
      </c>
      <c r="C50" s="8">
        <f t="shared" si="25"/>
        <v>53556</v>
      </c>
      <c r="D50" s="8">
        <f t="shared" si="25"/>
        <v>13065</v>
      </c>
      <c r="E50" s="8">
        <f t="shared" si="25"/>
        <v>17635</v>
      </c>
      <c r="F50" s="8">
        <f t="shared" si="25"/>
        <v>62826</v>
      </c>
      <c r="G50" s="8">
        <f t="shared" si="25"/>
        <v>45921</v>
      </c>
      <c r="H50" s="8">
        <f t="shared" si="25"/>
        <v>92063</v>
      </c>
      <c r="I50" s="8">
        <f t="shared" si="25"/>
        <v>218316</v>
      </c>
      <c r="J50" s="8">
        <f t="shared" si="25"/>
        <v>35029</v>
      </c>
      <c r="K50" s="8">
        <f t="shared" si="25"/>
        <v>98375</v>
      </c>
      <c r="L50" s="8">
        <f t="shared" si="25"/>
        <v>168992</v>
      </c>
      <c r="M50" s="8">
        <f t="shared" si="25"/>
        <v>2252</v>
      </c>
      <c r="N50" s="8">
        <f t="shared" si="25"/>
        <v>2519</v>
      </c>
      <c r="O50" s="8">
        <f t="shared" si="25"/>
        <v>69756</v>
      </c>
      <c r="P50" s="8">
        <f t="shared" si="25"/>
        <v>2453</v>
      </c>
      <c r="Q50" s="8">
        <f t="shared" si="25"/>
        <v>51974</v>
      </c>
      <c r="R50" s="8">
        <f t="shared" si="25"/>
        <v>29413</v>
      </c>
      <c r="S50" s="8">
        <f t="shared" si="25"/>
        <v>13451</v>
      </c>
      <c r="T50" s="8">
        <f t="shared" si="25"/>
        <v>9796</v>
      </c>
      <c r="U50" s="8">
        <f t="shared" si="25"/>
        <v>6991</v>
      </c>
      <c r="V50" s="8">
        <f t="shared" si="25"/>
        <v>17635</v>
      </c>
      <c r="W50" s="8">
        <f t="shared" si="25"/>
        <v>35823</v>
      </c>
      <c r="X50" s="8">
        <f t="shared" si="25"/>
        <v>18198</v>
      </c>
      <c r="Y50" s="8">
        <f t="shared" si="25"/>
        <v>14354</v>
      </c>
      <c r="Z50" s="8">
        <f t="shared" si="25"/>
        <v>12623</v>
      </c>
      <c r="AA50" s="8">
        <f t="shared" si="25"/>
        <v>12112</v>
      </c>
      <c r="AB50" s="8">
        <f t="shared" si="25"/>
        <v>118795</v>
      </c>
      <c r="AC50" s="8">
        <f t="shared" si="25"/>
        <v>2453</v>
      </c>
      <c r="AD50" s="8">
        <f t="shared" si="25"/>
        <v>21547</v>
      </c>
      <c r="AE50" s="8">
        <f t="shared" si="25"/>
        <v>62826</v>
      </c>
      <c r="AF50" s="8">
        <f t="shared" si="25"/>
        <v>137048</v>
      </c>
      <c r="AG50" s="8">
        <f t="shared" si="25"/>
        <v>25233</v>
      </c>
      <c r="AH50" s="8">
        <f t="shared" si="25"/>
        <v>12668</v>
      </c>
      <c r="AI50" s="8">
        <f t="shared" si="25"/>
        <v>11869</v>
      </c>
      <c r="AJ50" s="8">
        <f t="shared" si="25"/>
        <v>10676</v>
      </c>
      <c r="AK50" s="8">
        <f t="shared" si="25"/>
        <v>19959</v>
      </c>
      <c r="AL50" s="8">
        <f t="shared" si="25"/>
        <v>52508</v>
      </c>
      <c r="AM50" s="8">
        <f t="shared" si="25"/>
        <v>2252</v>
      </c>
      <c r="AN50" s="8">
        <f t="shared" si="25"/>
        <v>20482</v>
      </c>
      <c r="AO50" s="8">
        <f t="shared" si="25"/>
        <v>26856</v>
      </c>
      <c r="AP50" s="8">
        <f t="shared" si="25"/>
        <v>13065</v>
      </c>
      <c r="AQ50" s="8">
        <f t="shared" si="25"/>
        <v>2519</v>
      </c>
      <c r="AR50" s="8">
        <f t="shared" si="25"/>
        <v>15399</v>
      </c>
      <c r="AS50" s="8">
        <f t="shared" si="25"/>
        <v>45867</v>
      </c>
      <c r="AT50" s="8">
        <f t="shared" si="25"/>
        <v>17383</v>
      </c>
      <c r="AU50" s="8">
        <f t="shared" si="25"/>
        <v>15278</v>
      </c>
      <c r="AV50" s="8">
        <f t="shared" si="25"/>
        <v>25705</v>
      </c>
      <c r="AW50" s="169"/>
      <c r="AX50" s="141"/>
      <c r="AY50" s="170"/>
      <c r="AZ50" s="143" t="s">
        <v>191</v>
      </c>
      <c r="BB50" s="106">
        <v>49</v>
      </c>
      <c r="BD50" s="257" t="s">
        <v>181</v>
      </c>
    </row>
    <row r="51" spans="1:56" ht="13.5" thickBot="1" x14ac:dyDescent="0.25">
      <c r="A51" s="111" t="s">
        <v>116</v>
      </c>
      <c r="B51" s="8">
        <f t="shared" si="21"/>
        <v>841950</v>
      </c>
      <c r="C51" s="8">
        <f t="shared" si="25"/>
        <v>48543</v>
      </c>
      <c r="D51" s="8">
        <f t="shared" si="25"/>
        <v>11874</v>
      </c>
      <c r="E51" s="8">
        <f t="shared" si="25"/>
        <v>16676</v>
      </c>
      <c r="F51" s="8">
        <f t="shared" si="25"/>
        <v>51044</v>
      </c>
      <c r="G51" s="8">
        <f t="shared" si="25"/>
        <v>41686</v>
      </c>
      <c r="H51" s="8">
        <f t="shared" si="25"/>
        <v>84325</v>
      </c>
      <c r="I51" s="8">
        <f t="shared" si="25"/>
        <v>213184</v>
      </c>
      <c r="J51" s="8">
        <f t="shared" si="25"/>
        <v>36958</v>
      </c>
      <c r="K51" s="8">
        <f t="shared" si="25"/>
        <v>98731</v>
      </c>
      <c r="L51" s="8">
        <f t="shared" si="25"/>
        <v>171903</v>
      </c>
      <c r="M51" s="8">
        <f t="shared" si="25"/>
        <v>2340</v>
      </c>
      <c r="N51" s="8">
        <f t="shared" si="25"/>
        <v>2720</v>
      </c>
      <c r="O51" s="8">
        <f t="shared" si="25"/>
        <v>59153</v>
      </c>
      <c r="P51" s="8">
        <f t="shared" si="25"/>
        <v>2813</v>
      </c>
      <c r="Q51" s="8">
        <f t="shared" si="25"/>
        <v>45694</v>
      </c>
      <c r="R51" s="8">
        <f t="shared" si="25"/>
        <v>28637</v>
      </c>
      <c r="S51" s="8">
        <f t="shared" si="25"/>
        <v>12747</v>
      </c>
      <c r="T51" s="8">
        <f t="shared" si="25"/>
        <v>8462</v>
      </c>
      <c r="U51" s="8">
        <f t="shared" si="25"/>
        <v>6850</v>
      </c>
      <c r="V51" s="8">
        <f t="shared" si="25"/>
        <v>16676</v>
      </c>
      <c r="W51" s="8">
        <f t="shared" si="25"/>
        <v>27686</v>
      </c>
      <c r="X51" s="8">
        <f t="shared" si="25"/>
        <v>16675</v>
      </c>
      <c r="Y51" s="8">
        <f t="shared" si="25"/>
        <v>11446</v>
      </c>
      <c r="Z51" s="8">
        <f t="shared" si="25"/>
        <v>10774</v>
      </c>
      <c r="AA51" s="8">
        <f t="shared" si="25"/>
        <v>9330</v>
      </c>
      <c r="AB51" s="8">
        <f t="shared" si="25"/>
        <v>124620</v>
      </c>
      <c r="AC51" s="8">
        <f t="shared" si="25"/>
        <v>2813</v>
      </c>
      <c r="AD51" s="8">
        <f t="shared" si="25"/>
        <v>23257</v>
      </c>
      <c r="AE51" s="8">
        <f t="shared" si="25"/>
        <v>51044</v>
      </c>
      <c r="AF51" s="8">
        <f t="shared" si="25"/>
        <v>140111</v>
      </c>
      <c r="AG51" s="8">
        <f t="shared" si="25"/>
        <v>28496</v>
      </c>
      <c r="AH51" s="8">
        <f t="shared" si="25"/>
        <v>11465</v>
      </c>
      <c r="AI51" s="8">
        <f t="shared" si="25"/>
        <v>10785</v>
      </c>
      <c r="AJ51" s="8">
        <f t="shared" si="25"/>
        <v>9994</v>
      </c>
      <c r="AK51" s="8">
        <f t="shared" si="25"/>
        <v>18335</v>
      </c>
      <c r="AL51" s="8">
        <f t="shared" si="25"/>
        <v>52621</v>
      </c>
      <c r="AM51" s="8">
        <f t="shared" si="25"/>
        <v>2340</v>
      </c>
      <c r="AN51" s="8">
        <f t="shared" si="25"/>
        <v>18720</v>
      </c>
      <c r="AO51" s="8">
        <f t="shared" si="25"/>
        <v>26133</v>
      </c>
      <c r="AP51" s="8">
        <f t="shared" si="25"/>
        <v>11874</v>
      </c>
      <c r="AQ51" s="8">
        <f t="shared" si="25"/>
        <v>2720</v>
      </c>
      <c r="AR51" s="8">
        <f t="shared" si="25"/>
        <v>13533</v>
      </c>
      <c r="AS51" s="8">
        <f t="shared" si="25"/>
        <v>46110</v>
      </c>
      <c r="AT51" s="8">
        <f t="shared" si="25"/>
        <v>11579</v>
      </c>
      <c r="AU51" s="8">
        <f t="shared" si="25"/>
        <v>14699</v>
      </c>
      <c r="AV51" s="8">
        <f t="shared" si="25"/>
        <v>25724</v>
      </c>
      <c r="AW51" s="169"/>
      <c r="AX51" s="141"/>
      <c r="AY51" s="170"/>
      <c r="AZ51" s="143" t="s">
        <v>191</v>
      </c>
      <c r="BB51" s="106">
        <v>50</v>
      </c>
    </row>
    <row r="52" spans="1:56" ht="13.5" thickBot="1" x14ac:dyDescent="0.25">
      <c r="A52" s="111" t="s">
        <v>117</v>
      </c>
      <c r="B52" s="8">
        <f t="shared" si="21"/>
        <v>779499</v>
      </c>
      <c r="C52" s="8">
        <f t="shared" si="25"/>
        <v>48166</v>
      </c>
      <c r="D52" s="8">
        <f t="shared" si="25"/>
        <v>13139</v>
      </c>
      <c r="E52" s="8">
        <f t="shared" si="25"/>
        <v>17027</v>
      </c>
      <c r="F52" s="8">
        <f t="shared" si="25"/>
        <v>50942</v>
      </c>
      <c r="G52" s="8">
        <f t="shared" si="25"/>
        <v>43055</v>
      </c>
      <c r="H52" s="8">
        <f t="shared" si="25"/>
        <v>80222</v>
      </c>
      <c r="I52" s="8">
        <f t="shared" si="25"/>
        <v>181746</v>
      </c>
      <c r="J52" s="8">
        <f t="shared" si="25"/>
        <v>38937</v>
      </c>
      <c r="K52" s="8">
        <f t="shared" si="25"/>
        <v>97175</v>
      </c>
      <c r="L52" s="8">
        <f t="shared" si="25"/>
        <v>147502</v>
      </c>
      <c r="M52" s="8">
        <f t="shared" si="25"/>
        <v>2593</v>
      </c>
      <c r="N52" s="8">
        <f t="shared" si="25"/>
        <v>3439</v>
      </c>
      <c r="O52" s="8">
        <f t="shared" si="25"/>
        <v>52120</v>
      </c>
      <c r="P52" s="8">
        <f t="shared" si="25"/>
        <v>3436</v>
      </c>
      <c r="Q52" s="8">
        <f t="shared" si="25"/>
        <v>35552</v>
      </c>
      <c r="R52" s="8">
        <f t="shared" si="25"/>
        <v>33713</v>
      </c>
      <c r="S52" s="8">
        <f t="shared" si="25"/>
        <v>14044</v>
      </c>
      <c r="T52" s="8">
        <f t="shared" si="25"/>
        <v>9556</v>
      </c>
      <c r="U52" s="8">
        <f t="shared" si="25"/>
        <v>7400</v>
      </c>
      <c r="V52" s="8">
        <f t="shared" si="25"/>
        <v>17027</v>
      </c>
      <c r="W52" s="8">
        <f t="shared" si="25"/>
        <v>20734</v>
      </c>
      <c r="X52" s="8">
        <f t="shared" si="25"/>
        <v>16620</v>
      </c>
      <c r="Y52" s="8">
        <f t="shared" si="25"/>
        <v>11329</v>
      </c>
      <c r="Z52" s="8">
        <f t="shared" si="25"/>
        <v>12681</v>
      </c>
      <c r="AA52" s="8">
        <f t="shared" si="25"/>
        <v>10131</v>
      </c>
      <c r="AB52" s="8">
        <f t="shared" si="25"/>
        <v>96654</v>
      </c>
      <c r="AC52" s="8">
        <f t="shared" si="25"/>
        <v>3436</v>
      </c>
      <c r="AD52" s="8">
        <f t="shared" si="25"/>
        <v>24268</v>
      </c>
      <c r="AE52" s="8">
        <f t="shared" si="25"/>
        <v>50942</v>
      </c>
      <c r="AF52" s="8">
        <f t="shared" si="25"/>
        <v>112305</v>
      </c>
      <c r="AG52" s="8">
        <f t="shared" si="25"/>
        <v>29381</v>
      </c>
      <c r="AH52" s="8">
        <f t="shared" si="25"/>
        <v>10543</v>
      </c>
      <c r="AI52" s="8">
        <f t="shared" si="25"/>
        <v>11353</v>
      </c>
      <c r="AJ52" s="8">
        <f t="shared" si="25"/>
        <v>10957</v>
      </c>
      <c r="AK52" s="8">
        <f t="shared" si="25"/>
        <v>18209</v>
      </c>
      <c r="AL52" s="8">
        <f t="shared" si="25"/>
        <v>51635</v>
      </c>
      <c r="AM52" s="8">
        <f t="shared" si="25"/>
        <v>2593</v>
      </c>
      <c r="AN52" s="8">
        <f t="shared" si="25"/>
        <v>17342</v>
      </c>
      <c r="AO52" s="8">
        <f t="shared" si="25"/>
        <v>24258</v>
      </c>
      <c r="AP52" s="8">
        <f t="shared" si="25"/>
        <v>13139</v>
      </c>
      <c r="AQ52" s="8">
        <f t="shared" si="25"/>
        <v>3439</v>
      </c>
      <c r="AR52" s="8">
        <f t="shared" si="25"/>
        <v>13337</v>
      </c>
      <c r="AS52" s="8">
        <f t="shared" si="25"/>
        <v>45540</v>
      </c>
      <c r="AT52" s="8">
        <f t="shared" si="25"/>
        <v>11387</v>
      </c>
      <c r="AU52" s="8">
        <f t="shared" si="25"/>
        <v>13180</v>
      </c>
      <c r="AV52" s="8">
        <f t="shared" si="25"/>
        <v>26814</v>
      </c>
      <c r="AW52" s="169"/>
      <c r="AX52" s="141"/>
      <c r="AY52" s="170"/>
      <c r="AZ52" s="143" t="s">
        <v>191</v>
      </c>
      <c r="BB52" s="106">
        <v>51</v>
      </c>
    </row>
    <row r="53" spans="1:56" ht="13.5" thickBot="1" x14ac:dyDescent="0.25">
      <c r="A53" s="111" t="s">
        <v>118</v>
      </c>
      <c r="B53" s="8">
        <f t="shared" si="21"/>
        <v>910501</v>
      </c>
      <c r="C53" s="8">
        <f t="shared" si="25"/>
        <v>62054</v>
      </c>
      <c r="D53" s="8">
        <f t="shared" si="25"/>
        <v>18914</v>
      </c>
      <c r="E53" s="8">
        <f t="shared" si="25"/>
        <v>22780</v>
      </c>
      <c r="F53" s="8">
        <f t="shared" si="25"/>
        <v>62195</v>
      </c>
      <c r="G53" s="8">
        <f t="shared" si="25"/>
        <v>54059</v>
      </c>
      <c r="H53" s="8">
        <f t="shared" si="25"/>
        <v>96258</v>
      </c>
      <c r="I53" s="8">
        <f t="shared" si="25"/>
        <v>196649</v>
      </c>
      <c r="J53" s="8">
        <f t="shared" si="25"/>
        <v>50627</v>
      </c>
      <c r="K53" s="8">
        <f t="shared" si="25"/>
        <v>118100</v>
      </c>
      <c r="L53" s="8">
        <f t="shared" si="25"/>
        <v>153593</v>
      </c>
      <c r="M53" s="8">
        <f t="shared" si="25"/>
        <v>3290</v>
      </c>
      <c r="N53" s="8">
        <f t="shared" si="25"/>
        <v>3851</v>
      </c>
      <c r="O53" s="8">
        <f t="shared" si="25"/>
        <v>63943</v>
      </c>
      <c r="P53" s="8">
        <f t="shared" si="25"/>
        <v>4188</v>
      </c>
      <c r="Q53" s="8">
        <f t="shared" si="25"/>
        <v>35993</v>
      </c>
      <c r="R53" s="8">
        <f t="shared" si="25"/>
        <v>45340</v>
      </c>
      <c r="S53" s="8">
        <f t="shared" si="25"/>
        <v>18572</v>
      </c>
      <c r="T53" s="8">
        <f t="shared" si="25"/>
        <v>13718</v>
      </c>
      <c r="U53" s="8">
        <f t="shared" si="25"/>
        <v>9032</v>
      </c>
      <c r="V53" s="8">
        <f t="shared" si="25"/>
        <v>22780</v>
      </c>
      <c r="W53" s="8">
        <f t="shared" si="25"/>
        <v>21928</v>
      </c>
      <c r="X53" s="8">
        <f t="shared" si="25"/>
        <v>21220</v>
      </c>
      <c r="Y53" s="8">
        <f t="shared" si="25"/>
        <v>16307</v>
      </c>
      <c r="Z53" s="8">
        <f t="shared" si="25"/>
        <v>17855</v>
      </c>
      <c r="AA53" s="8">
        <f t="shared" si="25"/>
        <v>14500</v>
      </c>
      <c r="AB53" s="8">
        <f t="shared" si="25"/>
        <v>86593</v>
      </c>
      <c r="AC53" s="8">
        <f t="shared" si="25"/>
        <v>4188</v>
      </c>
      <c r="AD53" s="8">
        <f t="shared" si="25"/>
        <v>29319</v>
      </c>
      <c r="AE53" s="8">
        <f t="shared" si="25"/>
        <v>62195</v>
      </c>
      <c r="AF53" s="8">
        <f t="shared" si="25"/>
        <v>106703</v>
      </c>
      <c r="AG53" s="8">
        <f t="shared" si="25"/>
        <v>36909</v>
      </c>
      <c r="AH53" s="8">
        <f t="shared" si="25"/>
        <v>13248</v>
      </c>
      <c r="AI53" s="8">
        <f t="shared" si="25"/>
        <v>14498</v>
      </c>
      <c r="AJ53" s="8">
        <f t="shared" si="25"/>
        <v>14925</v>
      </c>
      <c r="AK53" s="8">
        <f t="shared" si="25"/>
        <v>23203</v>
      </c>
      <c r="AL53" s="8">
        <f t="shared" si="25"/>
        <v>61981</v>
      </c>
      <c r="AM53" s="8">
        <f t="shared" si="25"/>
        <v>3290</v>
      </c>
      <c r="AN53" s="8">
        <f t="shared" si="25"/>
        <v>23443</v>
      </c>
      <c r="AO53" s="8">
        <f t="shared" si="25"/>
        <v>30431</v>
      </c>
      <c r="AP53" s="8">
        <f t="shared" si="25"/>
        <v>18914</v>
      </c>
      <c r="AQ53" s="8">
        <f t="shared" si="25"/>
        <v>3851</v>
      </c>
      <c r="AR53" s="8">
        <f t="shared" si="25"/>
        <v>17631</v>
      </c>
      <c r="AS53" s="8">
        <f t="shared" si="25"/>
        <v>56119</v>
      </c>
      <c r="AT53" s="8">
        <f t="shared" si="25"/>
        <v>15708</v>
      </c>
      <c r="AU53" s="8">
        <f t="shared" si="25"/>
        <v>15460</v>
      </c>
      <c r="AV53" s="8">
        <f t="shared" si="25"/>
        <v>34647</v>
      </c>
      <c r="AW53" s="169"/>
      <c r="AX53" s="141"/>
      <c r="AY53" s="170"/>
      <c r="AZ53" s="143" t="s">
        <v>191</v>
      </c>
      <c r="BB53" s="106">
        <v>52</v>
      </c>
    </row>
    <row r="54" spans="1:56" ht="13.5" thickBot="1" x14ac:dyDescent="0.25">
      <c r="A54" s="111" t="s">
        <v>119</v>
      </c>
      <c r="B54" s="8">
        <f t="shared" si="21"/>
        <v>1033085</v>
      </c>
      <c r="C54" s="8">
        <f t="shared" si="25"/>
        <v>74151</v>
      </c>
      <c r="D54" s="8">
        <f t="shared" si="25"/>
        <v>22915</v>
      </c>
      <c r="E54" s="8">
        <f t="shared" si="25"/>
        <v>28510</v>
      </c>
      <c r="F54" s="8">
        <f t="shared" si="25"/>
        <v>71617</v>
      </c>
      <c r="G54" s="8">
        <f t="shared" si="25"/>
        <v>60811</v>
      </c>
      <c r="H54" s="8">
        <f t="shared" si="25"/>
        <v>105983</v>
      </c>
      <c r="I54" s="8">
        <f t="shared" si="25"/>
        <v>224723</v>
      </c>
      <c r="J54" s="8">
        <f t="shared" si="25"/>
        <v>61005</v>
      </c>
      <c r="K54" s="8">
        <f t="shared" si="25"/>
        <v>133016</v>
      </c>
      <c r="L54" s="8">
        <f t="shared" si="25"/>
        <v>162123</v>
      </c>
      <c r="M54" s="8">
        <f t="shared" si="25"/>
        <v>3978</v>
      </c>
      <c r="N54" s="8">
        <f t="shared" si="25"/>
        <v>4098</v>
      </c>
      <c r="O54" s="8">
        <f t="shared" si="25"/>
        <v>75153</v>
      </c>
      <c r="P54" s="8">
        <f t="shared" si="25"/>
        <v>5002</v>
      </c>
      <c r="Q54" s="8">
        <f t="shared" si="25"/>
        <v>37406</v>
      </c>
      <c r="R54" s="8">
        <f t="shared" si="25"/>
        <v>51361</v>
      </c>
      <c r="S54" s="8">
        <f t="shared" si="25"/>
        <v>21637</v>
      </c>
      <c r="T54" s="8">
        <f t="shared" si="25"/>
        <v>16958</v>
      </c>
      <c r="U54" s="8">
        <f t="shared" si="25"/>
        <v>10669</v>
      </c>
      <c r="V54" s="8">
        <f t="shared" si="25"/>
        <v>28510</v>
      </c>
      <c r="W54" s="8">
        <f t="shared" si="25"/>
        <v>25105</v>
      </c>
      <c r="X54" s="8">
        <f t="shared" si="25"/>
        <v>25297</v>
      </c>
      <c r="Y54" s="8">
        <f t="shared" si="25"/>
        <v>21454</v>
      </c>
      <c r="Z54" s="8">
        <f t="shared" si="25"/>
        <v>21008</v>
      </c>
      <c r="AA54" s="8">
        <f t="shared" si="25"/>
        <v>19290</v>
      </c>
      <c r="AB54" s="8">
        <f t="shared" si="25"/>
        <v>85926</v>
      </c>
      <c r="AC54" s="8">
        <f t="shared" si="25"/>
        <v>5002</v>
      </c>
      <c r="AD54" s="8">
        <f t="shared" si="25"/>
        <v>31929</v>
      </c>
      <c r="AE54" s="8">
        <f t="shared" si="25"/>
        <v>71617</v>
      </c>
      <c r="AF54" s="8">
        <f t="shared" si="25"/>
        <v>111900</v>
      </c>
      <c r="AG54" s="8">
        <f t="shared" si="25"/>
        <v>44047</v>
      </c>
      <c r="AH54" s="8">
        <f t="shared" si="25"/>
        <v>16658</v>
      </c>
      <c r="AI54" s="8">
        <f t="shared" si="25"/>
        <v>17115</v>
      </c>
      <c r="AJ54" s="8">
        <f t="shared" si="25"/>
        <v>17216</v>
      </c>
      <c r="AK54" s="8">
        <f t="shared" si="25"/>
        <v>27716</v>
      </c>
      <c r="AL54" s="8">
        <f t="shared" si="25"/>
        <v>68680</v>
      </c>
      <c r="AM54" s="8">
        <f t="shared" si="25"/>
        <v>3978</v>
      </c>
      <c r="AN54" s="8">
        <f t="shared" si="25"/>
        <v>28411</v>
      </c>
      <c r="AO54" s="8">
        <f t="shared" si="25"/>
        <v>36583</v>
      </c>
      <c r="AP54" s="8">
        <f t="shared" si="25"/>
        <v>22915</v>
      </c>
      <c r="AQ54" s="8">
        <f t="shared" ref="AQ54:AV54" si="26">AQ95+AQ136+AQ177+AQ218+AQ259</f>
        <v>4098</v>
      </c>
      <c r="AR54" s="8">
        <f t="shared" si="26"/>
        <v>21138</v>
      </c>
      <c r="AS54" s="8">
        <f t="shared" si="26"/>
        <v>64336</v>
      </c>
      <c r="AT54" s="8">
        <f t="shared" si="26"/>
        <v>18213</v>
      </c>
      <c r="AU54" s="8">
        <f t="shared" si="26"/>
        <v>18838</v>
      </c>
      <c r="AV54" s="8">
        <f t="shared" si="26"/>
        <v>38074</v>
      </c>
      <c r="AW54" s="169"/>
      <c r="AX54" s="141"/>
      <c r="AY54" s="170"/>
      <c r="AZ54" s="143" t="s">
        <v>191</v>
      </c>
      <c r="BB54" s="106">
        <v>53</v>
      </c>
    </row>
    <row r="55" spans="1:56" ht="13.5" thickBot="1" x14ac:dyDescent="0.25">
      <c r="A55" s="111" t="s">
        <v>120</v>
      </c>
      <c r="B55" s="8">
        <f t="shared" si="21"/>
        <v>1027033</v>
      </c>
      <c r="C55" s="8">
        <f t="shared" si="21"/>
        <v>74265</v>
      </c>
      <c r="D55" s="8">
        <f t="shared" si="21"/>
        <v>23109</v>
      </c>
      <c r="E55" s="8">
        <f t="shared" si="21"/>
        <v>30223</v>
      </c>
      <c r="F55" s="8">
        <f t="shared" si="21"/>
        <v>70237</v>
      </c>
      <c r="G55" s="8">
        <f t="shared" si="21"/>
        <v>57710</v>
      </c>
      <c r="H55" s="8">
        <f t="shared" si="21"/>
        <v>105216</v>
      </c>
      <c r="I55" s="8">
        <f t="shared" si="21"/>
        <v>227120</v>
      </c>
      <c r="J55" s="8">
        <f t="shared" si="21"/>
        <v>62646</v>
      </c>
      <c r="K55" s="8">
        <f t="shared" si="21"/>
        <v>130225</v>
      </c>
      <c r="L55" s="8">
        <f t="shared" si="21"/>
        <v>155619</v>
      </c>
      <c r="M55" s="8">
        <f t="shared" si="21"/>
        <v>3954</v>
      </c>
      <c r="N55" s="8">
        <f t="shared" si="21"/>
        <v>4297</v>
      </c>
      <c r="O55" s="8">
        <f t="shared" si="21"/>
        <v>77431</v>
      </c>
      <c r="P55" s="8">
        <f t="shared" si="21"/>
        <v>4981</v>
      </c>
      <c r="Q55" s="8">
        <f t="shared" si="21"/>
        <v>38488</v>
      </c>
      <c r="R55" s="8">
        <f t="shared" ref="C55:AV60" si="27">R96+R137+R178+R219+R260</f>
        <v>49805</v>
      </c>
      <c r="S55" s="8">
        <f t="shared" si="27"/>
        <v>22356</v>
      </c>
      <c r="T55" s="8">
        <f t="shared" si="27"/>
        <v>17596</v>
      </c>
      <c r="U55" s="8">
        <f t="shared" si="27"/>
        <v>10046</v>
      </c>
      <c r="V55" s="8">
        <f t="shared" si="27"/>
        <v>30223</v>
      </c>
      <c r="W55" s="8">
        <f t="shared" si="27"/>
        <v>26874</v>
      </c>
      <c r="X55" s="8">
        <f t="shared" si="27"/>
        <v>24181</v>
      </c>
      <c r="Y55" s="8">
        <f t="shared" si="27"/>
        <v>23481</v>
      </c>
      <c r="Z55" s="8">
        <f t="shared" si="27"/>
        <v>20067</v>
      </c>
      <c r="AA55" s="8">
        <f t="shared" si="27"/>
        <v>19988</v>
      </c>
      <c r="AB55" s="8">
        <f t="shared" si="27"/>
        <v>83541</v>
      </c>
      <c r="AC55" s="8">
        <f t="shared" si="27"/>
        <v>4981</v>
      </c>
      <c r="AD55" s="8">
        <f t="shared" si="27"/>
        <v>30163</v>
      </c>
      <c r="AE55" s="8">
        <f t="shared" si="27"/>
        <v>70237</v>
      </c>
      <c r="AF55" s="8">
        <f t="shared" si="27"/>
        <v>111192</v>
      </c>
      <c r="AG55" s="8">
        <f t="shared" si="27"/>
        <v>45050</v>
      </c>
      <c r="AH55" s="8">
        <f t="shared" si="27"/>
        <v>17190</v>
      </c>
      <c r="AI55" s="8">
        <f t="shared" si="27"/>
        <v>17023</v>
      </c>
      <c r="AJ55" s="8">
        <f t="shared" si="27"/>
        <v>16923</v>
      </c>
      <c r="AK55" s="8">
        <f t="shared" si="27"/>
        <v>27460</v>
      </c>
      <c r="AL55" s="8">
        <f t="shared" si="27"/>
        <v>65674</v>
      </c>
      <c r="AM55" s="8">
        <f t="shared" si="27"/>
        <v>3954</v>
      </c>
      <c r="AN55" s="8">
        <f t="shared" si="27"/>
        <v>28201</v>
      </c>
      <c r="AO55" s="8">
        <f t="shared" si="27"/>
        <v>36462</v>
      </c>
      <c r="AP55" s="8">
        <f t="shared" si="27"/>
        <v>23109</v>
      </c>
      <c r="AQ55" s="8">
        <f t="shared" si="27"/>
        <v>4297</v>
      </c>
      <c r="AR55" s="8">
        <f t="shared" si="27"/>
        <v>22624</v>
      </c>
      <c r="AS55" s="8">
        <f t="shared" si="27"/>
        <v>64551</v>
      </c>
      <c r="AT55" s="8">
        <f t="shared" si="27"/>
        <v>17501</v>
      </c>
      <c r="AU55" s="8">
        <f t="shared" si="27"/>
        <v>18807</v>
      </c>
      <c r="AV55" s="8">
        <f t="shared" si="27"/>
        <v>34988</v>
      </c>
      <c r="AW55" s="169"/>
      <c r="AX55" s="141"/>
      <c r="AY55" s="170"/>
      <c r="AZ55" s="143" t="s">
        <v>191</v>
      </c>
      <c r="BB55" s="106">
        <v>54</v>
      </c>
    </row>
    <row r="56" spans="1:56" ht="13.5" thickBot="1" x14ac:dyDescent="0.25">
      <c r="A56" s="111" t="s">
        <v>121</v>
      </c>
      <c r="B56" s="8">
        <f t="shared" si="21"/>
        <v>920769</v>
      </c>
      <c r="C56" s="8">
        <f t="shared" si="27"/>
        <v>68111</v>
      </c>
      <c r="D56" s="8">
        <f t="shared" si="27"/>
        <v>21209</v>
      </c>
      <c r="E56" s="8">
        <f t="shared" si="27"/>
        <v>27865</v>
      </c>
      <c r="F56" s="8">
        <f t="shared" si="27"/>
        <v>63529</v>
      </c>
      <c r="G56" s="8">
        <f t="shared" si="27"/>
        <v>50333</v>
      </c>
      <c r="H56" s="8">
        <f t="shared" si="27"/>
        <v>96666</v>
      </c>
      <c r="I56" s="8">
        <f t="shared" si="27"/>
        <v>197960</v>
      </c>
      <c r="J56" s="8">
        <f t="shared" si="27"/>
        <v>58943</v>
      </c>
      <c r="K56" s="8">
        <f t="shared" si="27"/>
        <v>117851</v>
      </c>
      <c r="L56" s="8">
        <f t="shared" si="27"/>
        <v>135792</v>
      </c>
      <c r="M56" s="8">
        <f t="shared" si="27"/>
        <v>3828</v>
      </c>
      <c r="N56" s="8">
        <f t="shared" si="27"/>
        <v>3890</v>
      </c>
      <c r="O56" s="8">
        <f t="shared" si="27"/>
        <v>70082</v>
      </c>
      <c r="P56" s="8">
        <f t="shared" si="27"/>
        <v>4710</v>
      </c>
      <c r="Q56" s="8">
        <f t="shared" si="27"/>
        <v>35051</v>
      </c>
      <c r="R56" s="8">
        <f t="shared" si="27"/>
        <v>45986</v>
      </c>
      <c r="S56" s="8">
        <f t="shared" si="27"/>
        <v>20446</v>
      </c>
      <c r="T56" s="8">
        <f t="shared" si="27"/>
        <v>16529</v>
      </c>
      <c r="U56" s="8">
        <f t="shared" si="27"/>
        <v>9144</v>
      </c>
      <c r="V56" s="8">
        <f t="shared" si="27"/>
        <v>27865</v>
      </c>
      <c r="W56" s="8">
        <f t="shared" si="27"/>
        <v>23515</v>
      </c>
      <c r="X56" s="8">
        <f t="shared" si="27"/>
        <v>21513</v>
      </c>
      <c r="Y56" s="8">
        <f t="shared" si="27"/>
        <v>21536</v>
      </c>
      <c r="Z56" s="8">
        <f t="shared" si="27"/>
        <v>17857</v>
      </c>
      <c r="AA56" s="8">
        <f t="shared" si="27"/>
        <v>17507</v>
      </c>
      <c r="AB56" s="8">
        <f t="shared" si="27"/>
        <v>73104</v>
      </c>
      <c r="AC56" s="8">
        <f t="shared" si="27"/>
        <v>4710</v>
      </c>
      <c r="AD56" s="8">
        <f t="shared" si="27"/>
        <v>26227</v>
      </c>
      <c r="AE56" s="8">
        <f t="shared" si="27"/>
        <v>63529</v>
      </c>
      <c r="AF56" s="8">
        <f t="shared" si="27"/>
        <v>95267</v>
      </c>
      <c r="AG56" s="8">
        <f t="shared" si="27"/>
        <v>42414</v>
      </c>
      <c r="AH56" s="8">
        <f t="shared" si="27"/>
        <v>15149</v>
      </c>
      <c r="AI56" s="8">
        <f t="shared" si="27"/>
        <v>15237</v>
      </c>
      <c r="AJ56" s="8">
        <f t="shared" si="27"/>
        <v>15629</v>
      </c>
      <c r="AK56" s="8">
        <f t="shared" si="27"/>
        <v>25201</v>
      </c>
      <c r="AL56" s="8">
        <f t="shared" si="27"/>
        <v>58542</v>
      </c>
      <c r="AM56" s="8">
        <f t="shared" si="27"/>
        <v>3828</v>
      </c>
      <c r="AN56" s="8">
        <f t="shared" si="27"/>
        <v>26121</v>
      </c>
      <c r="AO56" s="8">
        <f t="shared" si="27"/>
        <v>31248</v>
      </c>
      <c r="AP56" s="8">
        <f t="shared" si="27"/>
        <v>21209</v>
      </c>
      <c r="AQ56" s="8">
        <f t="shared" si="27"/>
        <v>3890</v>
      </c>
      <c r="AR56" s="8">
        <f t="shared" si="27"/>
        <v>21397</v>
      </c>
      <c r="AS56" s="8">
        <f t="shared" si="27"/>
        <v>59309</v>
      </c>
      <c r="AT56" s="8">
        <f t="shared" si="27"/>
        <v>14962</v>
      </c>
      <c r="AU56" s="8">
        <f t="shared" si="27"/>
        <v>17253</v>
      </c>
      <c r="AV56" s="8">
        <f t="shared" si="27"/>
        <v>29594</v>
      </c>
      <c r="AW56" s="169"/>
      <c r="AX56" s="141"/>
      <c r="AY56" s="170"/>
      <c r="AZ56" s="143" t="s">
        <v>191</v>
      </c>
      <c r="BB56" s="106">
        <v>55</v>
      </c>
    </row>
    <row r="57" spans="1:56" ht="13.5" thickBot="1" x14ac:dyDescent="0.25">
      <c r="A57" s="111" t="s">
        <v>122</v>
      </c>
      <c r="B57" s="8">
        <f t="shared" si="21"/>
        <v>834550</v>
      </c>
      <c r="C57" s="8">
        <f t="shared" si="27"/>
        <v>64241</v>
      </c>
      <c r="D57" s="8">
        <f t="shared" si="27"/>
        <v>20034</v>
      </c>
      <c r="E57" s="8">
        <f t="shared" si="27"/>
        <v>27511</v>
      </c>
      <c r="F57" s="8">
        <f t="shared" si="27"/>
        <v>59721</v>
      </c>
      <c r="G57" s="8">
        <f t="shared" si="27"/>
        <v>47629</v>
      </c>
      <c r="H57" s="8">
        <f t="shared" si="27"/>
        <v>88676</v>
      </c>
      <c r="I57" s="8">
        <f t="shared" si="27"/>
        <v>166368</v>
      </c>
      <c r="J57" s="8">
        <f t="shared" si="27"/>
        <v>57741</v>
      </c>
      <c r="K57" s="8">
        <f t="shared" si="27"/>
        <v>103428</v>
      </c>
      <c r="L57" s="8">
        <f t="shared" si="27"/>
        <v>121018</v>
      </c>
      <c r="M57" s="8">
        <f t="shared" si="27"/>
        <v>3624</v>
      </c>
      <c r="N57" s="8">
        <f t="shared" si="27"/>
        <v>3736</v>
      </c>
      <c r="O57" s="8">
        <f t="shared" si="27"/>
        <v>66112</v>
      </c>
      <c r="P57" s="8">
        <f t="shared" si="27"/>
        <v>4711</v>
      </c>
      <c r="Q57" s="8">
        <f t="shared" si="27"/>
        <v>30910</v>
      </c>
      <c r="R57" s="8">
        <f t="shared" si="27"/>
        <v>42847</v>
      </c>
      <c r="S57" s="8">
        <f t="shared" si="27"/>
        <v>19878</v>
      </c>
      <c r="T57" s="8">
        <f t="shared" si="27"/>
        <v>16667</v>
      </c>
      <c r="U57" s="8">
        <f t="shared" si="27"/>
        <v>8602</v>
      </c>
      <c r="V57" s="8">
        <f t="shared" si="27"/>
        <v>27511</v>
      </c>
      <c r="W57" s="8">
        <f t="shared" si="27"/>
        <v>20761</v>
      </c>
      <c r="X57" s="8">
        <f t="shared" si="27"/>
        <v>20095</v>
      </c>
      <c r="Y57" s="8">
        <f t="shared" si="27"/>
        <v>18662</v>
      </c>
      <c r="Z57" s="8">
        <f t="shared" si="27"/>
        <v>16101</v>
      </c>
      <c r="AA57" s="8">
        <f t="shared" si="27"/>
        <v>14971</v>
      </c>
      <c r="AB57" s="8">
        <f t="shared" si="27"/>
        <v>64556</v>
      </c>
      <c r="AC57" s="8">
        <f t="shared" si="27"/>
        <v>4711</v>
      </c>
      <c r="AD57" s="8">
        <f t="shared" si="27"/>
        <v>24877</v>
      </c>
      <c r="AE57" s="8">
        <f t="shared" si="27"/>
        <v>59721</v>
      </c>
      <c r="AF57" s="8">
        <f t="shared" si="27"/>
        <v>76001</v>
      </c>
      <c r="AG57" s="8">
        <f t="shared" si="27"/>
        <v>41074</v>
      </c>
      <c r="AH57" s="8">
        <f t="shared" si="27"/>
        <v>13537</v>
      </c>
      <c r="AI57" s="8">
        <f t="shared" si="27"/>
        <v>13964</v>
      </c>
      <c r="AJ57" s="8">
        <f t="shared" si="27"/>
        <v>14919</v>
      </c>
      <c r="AK57" s="8">
        <f t="shared" si="27"/>
        <v>23893</v>
      </c>
      <c r="AL57" s="8">
        <f t="shared" si="27"/>
        <v>51644</v>
      </c>
      <c r="AM57" s="8">
        <f t="shared" si="27"/>
        <v>3624</v>
      </c>
      <c r="AN57" s="8">
        <f t="shared" si="27"/>
        <v>25473</v>
      </c>
      <c r="AO57" s="8">
        <f t="shared" si="27"/>
        <v>28164</v>
      </c>
      <c r="AP57" s="8">
        <f t="shared" si="27"/>
        <v>20034</v>
      </c>
      <c r="AQ57" s="8">
        <f t="shared" si="27"/>
        <v>3736</v>
      </c>
      <c r="AR57" s="8">
        <f t="shared" si="27"/>
        <v>20253</v>
      </c>
      <c r="AS57" s="8">
        <f t="shared" si="27"/>
        <v>51784</v>
      </c>
      <c r="AT57" s="8">
        <f t="shared" si="27"/>
        <v>14150</v>
      </c>
      <c r="AU57" s="8">
        <f t="shared" si="27"/>
        <v>15033</v>
      </c>
      <c r="AV57" s="8">
        <f t="shared" si="27"/>
        <v>26397</v>
      </c>
      <c r="AW57" s="169"/>
      <c r="AX57" s="141"/>
      <c r="AY57" s="170"/>
      <c r="AZ57" s="143" t="s">
        <v>191</v>
      </c>
      <c r="BB57" s="106">
        <v>56</v>
      </c>
    </row>
    <row r="58" spans="1:56" ht="13.5" thickBot="1" x14ac:dyDescent="0.25">
      <c r="A58" s="111" t="s">
        <v>123</v>
      </c>
      <c r="B58" s="8">
        <f t="shared" ref="B58:Q64" si="28">B99+B140+B181+B222+B263</f>
        <v>819517</v>
      </c>
      <c r="C58" s="8">
        <f t="shared" si="27"/>
        <v>66240</v>
      </c>
      <c r="D58" s="8">
        <f t="shared" si="27"/>
        <v>21455</v>
      </c>
      <c r="E58" s="8">
        <f t="shared" si="27"/>
        <v>28884</v>
      </c>
      <c r="F58" s="8">
        <f t="shared" si="27"/>
        <v>62142</v>
      </c>
      <c r="G58" s="8">
        <f t="shared" si="27"/>
        <v>47153</v>
      </c>
      <c r="H58" s="8">
        <f t="shared" si="27"/>
        <v>84850</v>
      </c>
      <c r="I58" s="8">
        <f t="shared" si="27"/>
        <v>156286</v>
      </c>
      <c r="J58" s="8">
        <f t="shared" si="27"/>
        <v>57555</v>
      </c>
      <c r="K58" s="8">
        <f t="shared" si="27"/>
        <v>98217</v>
      </c>
      <c r="L58" s="8">
        <f t="shared" si="27"/>
        <v>116928</v>
      </c>
      <c r="M58" s="8">
        <f t="shared" si="27"/>
        <v>3622</v>
      </c>
      <c r="N58" s="8">
        <f t="shared" si="27"/>
        <v>3415</v>
      </c>
      <c r="O58" s="8">
        <f t="shared" si="27"/>
        <v>68077</v>
      </c>
      <c r="P58" s="8">
        <f t="shared" si="27"/>
        <v>4693</v>
      </c>
      <c r="Q58" s="8">
        <f t="shared" si="27"/>
        <v>29083</v>
      </c>
      <c r="R58" s="8">
        <f t="shared" si="27"/>
        <v>40424</v>
      </c>
      <c r="S58" s="8">
        <f t="shared" si="27"/>
        <v>21005</v>
      </c>
      <c r="T58" s="8">
        <f t="shared" si="27"/>
        <v>18097</v>
      </c>
      <c r="U58" s="8">
        <f t="shared" si="27"/>
        <v>8685</v>
      </c>
      <c r="V58" s="8">
        <f t="shared" si="27"/>
        <v>28884</v>
      </c>
      <c r="W58" s="8">
        <f t="shared" si="27"/>
        <v>21126</v>
      </c>
      <c r="X58" s="8">
        <f t="shared" si="27"/>
        <v>20643</v>
      </c>
      <c r="Y58" s="8">
        <f t="shared" si="27"/>
        <v>18249</v>
      </c>
      <c r="Z58" s="8">
        <f t="shared" si="27"/>
        <v>15794</v>
      </c>
      <c r="AA58" s="8">
        <f t="shared" si="27"/>
        <v>14448</v>
      </c>
      <c r="AB58" s="8">
        <f t="shared" si="27"/>
        <v>61420</v>
      </c>
      <c r="AC58" s="8">
        <f t="shared" si="27"/>
        <v>4693</v>
      </c>
      <c r="AD58" s="8">
        <f t="shared" si="27"/>
        <v>24099</v>
      </c>
      <c r="AE58" s="8">
        <f t="shared" si="27"/>
        <v>62142</v>
      </c>
      <c r="AF58" s="8">
        <f t="shared" si="27"/>
        <v>68692</v>
      </c>
      <c r="AG58" s="8">
        <f t="shared" si="27"/>
        <v>39458</v>
      </c>
      <c r="AH58" s="8">
        <f t="shared" si="27"/>
        <v>13261</v>
      </c>
      <c r="AI58" s="8">
        <f t="shared" si="27"/>
        <v>14190</v>
      </c>
      <c r="AJ58" s="8">
        <f t="shared" si="27"/>
        <v>15343</v>
      </c>
      <c r="AK58" s="8">
        <f t="shared" si="27"/>
        <v>24626</v>
      </c>
      <c r="AL58" s="8">
        <f t="shared" si="27"/>
        <v>49035</v>
      </c>
      <c r="AM58" s="8">
        <f t="shared" si="27"/>
        <v>3622</v>
      </c>
      <c r="AN58" s="8">
        <f t="shared" si="27"/>
        <v>25946</v>
      </c>
      <c r="AO58" s="8">
        <f t="shared" si="27"/>
        <v>27281</v>
      </c>
      <c r="AP58" s="8">
        <f t="shared" si="27"/>
        <v>21455</v>
      </c>
      <c r="AQ58" s="8">
        <f t="shared" si="27"/>
        <v>3415</v>
      </c>
      <c r="AR58" s="8">
        <f t="shared" si="27"/>
        <v>20971</v>
      </c>
      <c r="AS58" s="8">
        <f t="shared" si="27"/>
        <v>49182</v>
      </c>
      <c r="AT58" s="8">
        <f t="shared" si="27"/>
        <v>14369</v>
      </c>
      <c r="AU58" s="8">
        <f t="shared" si="27"/>
        <v>14355</v>
      </c>
      <c r="AV58" s="8">
        <f t="shared" si="27"/>
        <v>25524</v>
      </c>
      <c r="AW58" s="169"/>
      <c r="AX58" s="141"/>
      <c r="AY58" s="170"/>
      <c r="AZ58" s="143" t="s">
        <v>191</v>
      </c>
      <c r="BB58" s="106">
        <v>57</v>
      </c>
    </row>
    <row r="59" spans="1:56" ht="13.5" thickBot="1" x14ac:dyDescent="0.25">
      <c r="A59" s="111" t="s">
        <v>124</v>
      </c>
      <c r="B59" s="8">
        <f t="shared" si="28"/>
        <v>667449</v>
      </c>
      <c r="C59" s="8">
        <f t="shared" si="27"/>
        <v>54738</v>
      </c>
      <c r="D59" s="8">
        <f t="shared" si="27"/>
        <v>17461</v>
      </c>
      <c r="E59" s="8">
        <f t="shared" si="27"/>
        <v>24916</v>
      </c>
      <c r="F59" s="8">
        <f t="shared" si="27"/>
        <v>48839</v>
      </c>
      <c r="G59" s="8">
        <f t="shared" si="27"/>
        <v>38336</v>
      </c>
      <c r="H59" s="8">
        <f t="shared" si="27"/>
        <v>65782</v>
      </c>
      <c r="I59" s="8">
        <f t="shared" si="27"/>
        <v>131245</v>
      </c>
      <c r="J59" s="8">
        <f t="shared" si="27"/>
        <v>46679</v>
      </c>
      <c r="K59" s="8">
        <f t="shared" si="27"/>
        <v>82090</v>
      </c>
      <c r="L59" s="8">
        <f t="shared" si="27"/>
        <v>91597</v>
      </c>
      <c r="M59" s="8">
        <f t="shared" si="27"/>
        <v>3277</v>
      </c>
      <c r="N59" s="8">
        <f t="shared" si="27"/>
        <v>2951</v>
      </c>
      <c r="O59" s="8">
        <f t="shared" si="27"/>
        <v>55359</v>
      </c>
      <c r="P59" s="8">
        <f t="shared" si="27"/>
        <v>4179</v>
      </c>
      <c r="Q59" s="8">
        <f t="shared" si="27"/>
        <v>22838</v>
      </c>
      <c r="R59" s="8">
        <f t="shared" si="27"/>
        <v>30352</v>
      </c>
      <c r="S59" s="8">
        <f t="shared" si="27"/>
        <v>16409</v>
      </c>
      <c r="T59" s="8">
        <f t="shared" si="27"/>
        <v>14478</v>
      </c>
      <c r="U59" s="8">
        <f t="shared" si="27"/>
        <v>6755</v>
      </c>
      <c r="V59" s="8">
        <f t="shared" si="27"/>
        <v>24916</v>
      </c>
      <c r="W59" s="8">
        <f t="shared" si="27"/>
        <v>17396</v>
      </c>
      <c r="X59" s="8">
        <f t="shared" si="27"/>
        <v>16628</v>
      </c>
      <c r="Y59" s="8">
        <f t="shared" si="27"/>
        <v>15102</v>
      </c>
      <c r="Z59" s="8">
        <f t="shared" si="27"/>
        <v>13133</v>
      </c>
      <c r="AA59" s="8">
        <f t="shared" si="27"/>
        <v>11829</v>
      </c>
      <c r="AB59" s="8">
        <f t="shared" si="27"/>
        <v>47518</v>
      </c>
      <c r="AC59" s="8">
        <f t="shared" si="27"/>
        <v>4179</v>
      </c>
      <c r="AD59" s="8">
        <f t="shared" si="27"/>
        <v>19734</v>
      </c>
      <c r="AE59" s="8">
        <f t="shared" si="27"/>
        <v>48839</v>
      </c>
      <c r="AF59" s="8">
        <f t="shared" si="27"/>
        <v>59316</v>
      </c>
      <c r="AG59" s="8">
        <f t="shared" si="27"/>
        <v>32201</v>
      </c>
      <c r="AH59" s="8">
        <f t="shared" si="27"/>
        <v>11056</v>
      </c>
      <c r="AI59" s="8">
        <f t="shared" si="27"/>
        <v>10699</v>
      </c>
      <c r="AJ59" s="8">
        <f t="shared" si="27"/>
        <v>12592</v>
      </c>
      <c r="AK59" s="8">
        <f t="shared" si="27"/>
        <v>20447</v>
      </c>
      <c r="AL59" s="8">
        <f t="shared" si="27"/>
        <v>40986</v>
      </c>
      <c r="AM59" s="8">
        <f t="shared" si="27"/>
        <v>3277</v>
      </c>
      <c r="AN59" s="8">
        <f t="shared" si="27"/>
        <v>21554</v>
      </c>
      <c r="AO59" s="8">
        <f t="shared" si="27"/>
        <v>22304</v>
      </c>
      <c r="AP59" s="8">
        <f t="shared" si="27"/>
        <v>17461</v>
      </c>
      <c r="AQ59" s="8">
        <f t="shared" si="27"/>
        <v>2951</v>
      </c>
      <c r="AR59" s="8">
        <f t="shared" si="27"/>
        <v>17663</v>
      </c>
      <c r="AS59" s="8">
        <f t="shared" si="27"/>
        <v>41104</v>
      </c>
      <c r="AT59" s="8">
        <f t="shared" si="27"/>
        <v>11847</v>
      </c>
      <c r="AU59" s="8">
        <f t="shared" si="27"/>
        <v>11638</v>
      </c>
      <c r="AV59" s="8">
        <f t="shared" si="27"/>
        <v>20247</v>
      </c>
      <c r="AW59" s="169"/>
      <c r="AX59" s="141"/>
      <c r="AY59" s="170"/>
      <c r="AZ59" s="143" t="s">
        <v>191</v>
      </c>
      <c r="BB59" s="106">
        <v>58</v>
      </c>
    </row>
    <row r="60" spans="1:56" ht="13.5" thickBot="1" x14ac:dyDescent="0.25">
      <c r="A60" s="111" t="s">
        <v>125</v>
      </c>
      <c r="B60" s="8">
        <f t="shared" si="28"/>
        <v>593990</v>
      </c>
      <c r="C60" s="8">
        <f t="shared" si="27"/>
        <v>47248</v>
      </c>
      <c r="D60" s="8">
        <f t="shared" si="27"/>
        <v>15018</v>
      </c>
      <c r="E60" s="8">
        <f t="shared" si="27"/>
        <v>21050</v>
      </c>
      <c r="F60" s="8">
        <f t="shared" si="27"/>
        <v>41856</v>
      </c>
      <c r="G60" s="8">
        <f t="shared" si="27"/>
        <v>33173</v>
      </c>
      <c r="H60" s="8">
        <f t="shared" si="27"/>
        <v>57399</v>
      </c>
      <c r="I60" s="8">
        <f t="shared" si="27"/>
        <v>125294</v>
      </c>
      <c r="J60" s="8">
        <f t="shared" si="27"/>
        <v>39534</v>
      </c>
      <c r="K60" s="8">
        <f t="shared" si="27"/>
        <v>72794</v>
      </c>
      <c r="L60" s="8">
        <f t="shared" si="27"/>
        <v>82052</v>
      </c>
      <c r="M60" s="8">
        <f t="shared" si="27"/>
        <v>2526</v>
      </c>
      <c r="N60" s="8">
        <f t="shared" si="27"/>
        <v>2244</v>
      </c>
      <c r="O60" s="8">
        <f t="shared" si="27"/>
        <v>50088</v>
      </c>
      <c r="P60" s="8">
        <f t="shared" si="27"/>
        <v>3714</v>
      </c>
      <c r="Q60" s="8">
        <f t="shared" si="27"/>
        <v>21605</v>
      </c>
      <c r="R60" s="8">
        <f t="shared" si="27"/>
        <v>24881</v>
      </c>
      <c r="S60" s="8">
        <f t="shared" si="27"/>
        <v>14427</v>
      </c>
      <c r="T60" s="8">
        <f t="shared" si="27"/>
        <v>12632</v>
      </c>
      <c r="U60" s="8">
        <f t="shared" si="27"/>
        <v>5607</v>
      </c>
      <c r="V60" s="8">
        <f t="shared" si="27"/>
        <v>21050</v>
      </c>
      <c r="W60" s="8">
        <f t="shared" si="27"/>
        <v>17245</v>
      </c>
      <c r="X60" s="8">
        <f t="shared" si="27"/>
        <v>14431</v>
      </c>
      <c r="Y60" s="8">
        <f t="shared" si="27"/>
        <v>13673</v>
      </c>
      <c r="Z60" s="8">
        <f t="shared" si="27"/>
        <v>11482</v>
      </c>
      <c r="AA60" s="8">
        <f t="shared" si="27"/>
        <v>10832</v>
      </c>
      <c r="AB60" s="8">
        <f t="shared" si="27"/>
        <v>45298</v>
      </c>
      <c r="AC60" s="8">
        <f t="shared" si="27"/>
        <v>3714</v>
      </c>
      <c r="AD60" s="8">
        <f t="shared" si="27"/>
        <v>17247</v>
      </c>
      <c r="AE60" s="8">
        <f t="shared" si="27"/>
        <v>41856</v>
      </c>
      <c r="AF60" s="8">
        <f t="shared" si="27"/>
        <v>59789</v>
      </c>
      <c r="AG60" s="8">
        <f t="shared" si="27"/>
        <v>26902</v>
      </c>
      <c r="AH60" s="8">
        <f t="shared" si="27"/>
        <v>10085</v>
      </c>
      <c r="AI60" s="8">
        <f t="shared" si="27"/>
        <v>9232</v>
      </c>
      <c r="AJ60" s="8">
        <f t="shared" si="27"/>
        <v>10913</v>
      </c>
      <c r="AK60" s="8">
        <f t="shared" si="27"/>
        <v>17184</v>
      </c>
      <c r="AL60" s="8">
        <f t="shared" si="27"/>
        <v>36446</v>
      </c>
      <c r="AM60" s="8">
        <f t="shared" si="27"/>
        <v>2526</v>
      </c>
      <c r="AN60" s="8">
        <f t="shared" si="27"/>
        <v>18416</v>
      </c>
      <c r="AO60" s="8">
        <f t="shared" si="27"/>
        <v>20475</v>
      </c>
      <c r="AP60" s="8">
        <f t="shared" si="27"/>
        <v>15018</v>
      </c>
      <c r="AQ60" s="8">
        <f t="shared" ref="AQ60:AV60" si="29">AQ101+AQ142+AQ183+AQ224+AQ265</f>
        <v>2244</v>
      </c>
      <c r="AR60" s="8">
        <f t="shared" si="29"/>
        <v>15633</v>
      </c>
      <c r="AS60" s="8">
        <f t="shared" si="29"/>
        <v>36348</v>
      </c>
      <c r="AT60" s="8">
        <f t="shared" si="29"/>
        <v>10319</v>
      </c>
      <c r="AU60" s="8">
        <f t="shared" si="29"/>
        <v>10440</v>
      </c>
      <c r="AV60" s="8">
        <f t="shared" si="29"/>
        <v>16040</v>
      </c>
      <c r="AW60" s="169"/>
      <c r="AX60" s="141"/>
      <c r="AY60" s="170"/>
      <c r="AZ60" s="143" t="s">
        <v>191</v>
      </c>
      <c r="BB60" s="106">
        <v>59</v>
      </c>
    </row>
    <row r="61" spans="1:56" ht="13.5" thickBot="1" x14ac:dyDescent="0.25">
      <c r="A61" s="111" t="s">
        <v>126</v>
      </c>
      <c r="B61" s="8">
        <f t="shared" si="28"/>
        <v>504598</v>
      </c>
      <c r="C61" s="8">
        <f t="shared" si="28"/>
        <v>39644</v>
      </c>
      <c r="D61" s="8">
        <f t="shared" si="28"/>
        <v>12329</v>
      </c>
      <c r="E61" s="8">
        <f t="shared" si="28"/>
        <v>17721</v>
      </c>
      <c r="F61" s="8">
        <f t="shared" si="28"/>
        <v>34447</v>
      </c>
      <c r="G61" s="8">
        <f t="shared" si="28"/>
        <v>26680</v>
      </c>
      <c r="H61" s="8">
        <f t="shared" si="28"/>
        <v>49824</v>
      </c>
      <c r="I61" s="8">
        <f t="shared" si="28"/>
        <v>110374</v>
      </c>
      <c r="J61" s="8">
        <f t="shared" si="28"/>
        <v>32702</v>
      </c>
      <c r="K61" s="8">
        <f t="shared" si="28"/>
        <v>59278</v>
      </c>
      <c r="L61" s="8">
        <f t="shared" si="28"/>
        <v>71100</v>
      </c>
      <c r="M61" s="8">
        <f t="shared" si="28"/>
        <v>1974</v>
      </c>
      <c r="N61" s="8">
        <f t="shared" si="28"/>
        <v>1818</v>
      </c>
      <c r="O61" s="8">
        <f t="shared" si="28"/>
        <v>43567</v>
      </c>
      <c r="P61" s="8">
        <f t="shared" si="28"/>
        <v>3140</v>
      </c>
      <c r="Q61" s="8">
        <f t="shared" si="28"/>
        <v>20034</v>
      </c>
      <c r="R61" s="8">
        <f t="shared" ref="C61:AV64" si="30">R102+R143+R184+R225+R266</f>
        <v>20435</v>
      </c>
      <c r="S61" s="8">
        <f t="shared" si="30"/>
        <v>12423</v>
      </c>
      <c r="T61" s="8">
        <f t="shared" si="30"/>
        <v>10381</v>
      </c>
      <c r="U61" s="8">
        <f t="shared" si="30"/>
        <v>4129</v>
      </c>
      <c r="V61" s="8">
        <f t="shared" si="30"/>
        <v>17721</v>
      </c>
      <c r="W61" s="8">
        <f t="shared" si="30"/>
        <v>15696</v>
      </c>
      <c r="X61" s="8">
        <f t="shared" si="30"/>
        <v>11968</v>
      </c>
      <c r="Y61" s="8">
        <f t="shared" si="30"/>
        <v>11162</v>
      </c>
      <c r="Z61" s="8">
        <f t="shared" si="30"/>
        <v>9722</v>
      </c>
      <c r="AA61" s="8">
        <f t="shared" si="30"/>
        <v>9675</v>
      </c>
      <c r="AB61" s="8">
        <f t="shared" si="30"/>
        <v>41630</v>
      </c>
      <c r="AC61" s="8">
        <f t="shared" si="30"/>
        <v>3140</v>
      </c>
      <c r="AD61" s="8">
        <f t="shared" si="30"/>
        <v>13972</v>
      </c>
      <c r="AE61" s="8">
        <f t="shared" si="30"/>
        <v>34447</v>
      </c>
      <c r="AF61" s="8">
        <f t="shared" si="30"/>
        <v>54510</v>
      </c>
      <c r="AG61" s="8">
        <f t="shared" si="30"/>
        <v>22321</v>
      </c>
      <c r="AH61" s="8">
        <f t="shared" si="30"/>
        <v>8974</v>
      </c>
      <c r="AI61" s="8">
        <f t="shared" si="30"/>
        <v>7584</v>
      </c>
      <c r="AJ61" s="8">
        <f t="shared" si="30"/>
        <v>9355</v>
      </c>
      <c r="AK61" s="8">
        <f t="shared" si="30"/>
        <v>14318</v>
      </c>
      <c r="AL61" s="8">
        <f t="shared" si="30"/>
        <v>28422</v>
      </c>
      <c r="AM61" s="8">
        <f t="shared" si="30"/>
        <v>1974</v>
      </c>
      <c r="AN61" s="8">
        <f t="shared" si="30"/>
        <v>15448</v>
      </c>
      <c r="AO61" s="8">
        <f t="shared" si="30"/>
        <v>16758</v>
      </c>
      <c r="AP61" s="8">
        <f t="shared" si="30"/>
        <v>12329</v>
      </c>
      <c r="AQ61" s="8">
        <f t="shared" si="30"/>
        <v>1818</v>
      </c>
      <c r="AR61" s="8">
        <f t="shared" si="30"/>
        <v>13358</v>
      </c>
      <c r="AS61" s="8">
        <f t="shared" si="30"/>
        <v>30856</v>
      </c>
      <c r="AT61" s="8">
        <f t="shared" si="30"/>
        <v>8579</v>
      </c>
      <c r="AU61" s="8">
        <f t="shared" si="30"/>
        <v>9295</v>
      </c>
      <c r="AV61" s="8">
        <f t="shared" si="30"/>
        <v>12164</v>
      </c>
      <c r="AW61" s="169"/>
      <c r="AX61" s="141"/>
      <c r="AY61" s="170"/>
      <c r="AZ61" s="143" t="s">
        <v>191</v>
      </c>
      <c r="BB61" s="106">
        <v>60</v>
      </c>
    </row>
    <row r="62" spans="1:56" ht="13.5" thickBot="1" x14ac:dyDescent="0.25">
      <c r="A62" s="111" t="s">
        <v>127</v>
      </c>
      <c r="B62" s="8">
        <f t="shared" si="28"/>
        <v>374911</v>
      </c>
      <c r="C62" s="8">
        <f t="shared" si="30"/>
        <v>28274</v>
      </c>
      <c r="D62" s="8">
        <f t="shared" si="30"/>
        <v>9160</v>
      </c>
      <c r="E62" s="8">
        <f t="shared" si="30"/>
        <v>13303</v>
      </c>
      <c r="F62" s="8">
        <f t="shared" si="30"/>
        <v>26770</v>
      </c>
      <c r="G62" s="8">
        <f t="shared" si="30"/>
        <v>19382</v>
      </c>
      <c r="H62" s="8">
        <f t="shared" si="30"/>
        <v>37559</v>
      </c>
      <c r="I62" s="8">
        <f t="shared" si="30"/>
        <v>79645</v>
      </c>
      <c r="J62" s="8">
        <f t="shared" si="30"/>
        <v>24636</v>
      </c>
      <c r="K62" s="8">
        <f t="shared" si="30"/>
        <v>41882</v>
      </c>
      <c r="L62" s="8">
        <f t="shared" si="30"/>
        <v>54542</v>
      </c>
      <c r="M62" s="8">
        <f t="shared" si="30"/>
        <v>1461</v>
      </c>
      <c r="N62" s="8">
        <f t="shared" si="30"/>
        <v>1512</v>
      </c>
      <c r="O62" s="8">
        <f t="shared" si="30"/>
        <v>34292</v>
      </c>
      <c r="P62" s="8">
        <f t="shared" si="30"/>
        <v>2493</v>
      </c>
      <c r="Q62" s="8">
        <f t="shared" si="30"/>
        <v>15276</v>
      </c>
      <c r="R62" s="8">
        <f t="shared" si="30"/>
        <v>15578</v>
      </c>
      <c r="S62" s="8">
        <f t="shared" si="30"/>
        <v>9595</v>
      </c>
      <c r="T62" s="8">
        <f t="shared" si="30"/>
        <v>7715</v>
      </c>
      <c r="U62" s="8">
        <f t="shared" si="30"/>
        <v>3039</v>
      </c>
      <c r="V62" s="8">
        <f t="shared" si="30"/>
        <v>13303</v>
      </c>
      <c r="W62" s="8">
        <f t="shared" si="30"/>
        <v>12089</v>
      </c>
      <c r="X62" s="8">
        <f t="shared" si="30"/>
        <v>8158</v>
      </c>
      <c r="Y62" s="8">
        <f t="shared" si="30"/>
        <v>8458</v>
      </c>
      <c r="Z62" s="8">
        <f t="shared" si="30"/>
        <v>7472</v>
      </c>
      <c r="AA62" s="8">
        <f t="shared" si="30"/>
        <v>7406</v>
      </c>
      <c r="AB62" s="8">
        <f t="shared" si="30"/>
        <v>33719</v>
      </c>
      <c r="AC62" s="8">
        <f t="shared" si="30"/>
        <v>2493</v>
      </c>
      <c r="AD62" s="8">
        <f t="shared" si="30"/>
        <v>10107</v>
      </c>
      <c r="AE62" s="8">
        <f t="shared" si="30"/>
        <v>26770</v>
      </c>
      <c r="AF62" s="8">
        <f t="shared" si="30"/>
        <v>38982</v>
      </c>
      <c r="AG62" s="8">
        <f t="shared" si="30"/>
        <v>16921</v>
      </c>
      <c r="AH62" s="8">
        <f t="shared" si="30"/>
        <v>6399</v>
      </c>
      <c r="AI62" s="8">
        <f t="shared" si="30"/>
        <v>5212</v>
      </c>
      <c r="AJ62" s="8">
        <f t="shared" si="30"/>
        <v>6705</v>
      </c>
      <c r="AK62" s="8">
        <f t="shared" si="30"/>
        <v>9944</v>
      </c>
      <c r="AL62" s="8">
        <f t="shared" si="30"/>
        <v>19651</v>
      </c>
      <c r="AM62" s="8">
        <f t="shared" si="30"/>
        <v>1461</v>
      </c>
      <c r="AN62" s="8">
        <f t="shared" si="30"/>
        <v>12608</v>
      </c>
      <c r="AO62" s="8">
        <f t="shared" si="30"/>
        <v>11684</v>
      </c>
      <c r="AP62" s="8">
        <f t="shared" si="30"/>
        <v>9160</v>
      </c>
      <c r="AQ62" s="8">
        <f t="shared" si="30"/>
        <v>1512</v>
      </c>
      <c r="AR62" s="8">
        <f t="shared" si="30"/>
        <v>10172</v>
      </c>
      <c r="AS62" s="8">
        <f t="shared" si="30"/>
        <v>22231</v>
      </c>
      <c r="AT62" s="8">
        <f t="shared" si="30"/>
        <v>6236</v>
      </c>
      <c r="AU62" s="8">
        <f t="shared" si="30"/>
        <v>6716</v>
      </c>
      <c r="AV62" s="8">
        <f t="shared" si="30"/>
        <v>8139</v>
      </c>
      <c r="AW62" s="169"/>
      <c r="AX62" s="141"/>
      <c r="AY62" s="170"/>
      <c r="AZ62" s="143" t="s">
        <v>191</v>
      </c>
      <c r="BB62" s="106">
        <v>61</v>
      </c>
    </row>
    <row r="63" spans="1:56" ht="13.5" thickBot="1" x14ac:dyDescent="0.25">
      <c r="A63" s="113" t="s">
        <v>128</v>
      </c>
      <c r="B63" s="8">
        <f t="shared" si="28"/>
        <v>236401</v>
      </c>
      <c r="C63" s="8">
        <f t="shared" si="30"/>
        <v>18194</v>
      </c>
      <c r="D63" s="8">
        <f t="shared" si="30"/>
        <v>5980</v>
      </c>
      <c r="E63" s="8">
        <f t="shared" si="30"/>
        <v>8041</v>
      </c>
      <c r="F63" s="8">
        <f t="shared" si="30"/>
        <v>17369</v>
      </c>
      <c r="G63" s="8">
        <f t="shared" si="30"/>
        <v>12481</v>
      </c>
      <c r="H63" s="8">
        <f t="shared" si="30"/>
        <v>23909</v>
      </c>
      <c r="I63" s="8">
        <f t="shared" si="30"/>
        <v>49153</v>
      </c>
      <c r="J63" s="8">
        <f t="shared" si="30"/>
        <v>15603</v>
      </c>
      <c r="K63" s="8">
        <f t="shared" si="30"/>
        <v>24421</v>
      </c>
      <c r="L63" s="8">
        <f t="shared" si="30"/>
        <v>35461</v>
      </c>
      <c r="M63" s="8">
        <f t="shared" si="30"/>
        <v>971</v>
      </c>
      <c r="N63" s="8">
        <f t="shared" si="30"/>
        <v>1052</v>
      </c>
      <c r="O63" s="8">
        <f t="shared" si="30"/>
        <v>21933</v>
      </c>
      <c r="P63" s="8">
        <f t="shared" si="30"/>
        <v>1833</v>
      </c>
      <c r="Q63" s="8">
        <f t="shared" si="30"/>
        <v>9491</v>
      </c>
      <c r="R63" s="8">
        <f t="shared" si="30"/>
        <v>10339</v>
      </c>
      <c r="S63" s="8">
        <f t="shared" si="30"/>
        <v>6049</v>
      </c>
      <c r="T63" s="8">
        <f t="shared" si="30"/>
        <v>4983</v>
      </c>
      <c r="U63" s="8">
        <f t="shared" si="30"/>
        <v>2066</v>
      </c>
      <c r="V63" s="8">
        <f t="shared" si="30"/>
        <v>8041</v>
      </c>
      <c r="W63" s="8">
        <f t="shared" si="30"/>
        <v>7810</v>
      </c>
      <c r="X63" s="8">
        <f t="shared" si="30"/>
        <v>5210</v>
      </c>
      <c r="Y63" s="8">
        <f t="shared" si="30"/>
        <v>5001</v>
      </c>
      <c r="Z63" s="8">
        <f t="shared" si="30"/>
        <v>4747</v>
      </c>
      <c r="AA63" s="8">
        <f t="shared" si="30"/>
        <v>4644</v>
      </c>
      <c r="AB63" s="8">
        <f t="shared" si="30"/>
        <v>22617</v>
      </c>
      <c r="AC63" s="8">
        <f t="shared" si="30"/>
        <v>1833</v>
      </c>
      <c r="AD63" s="8">
        <f t="shared" si="30"/>
        <v>6244</v>
      </c>
      <c r="AE63" s="8">
        <f t="shared" si="30"/>
        <v>17369</v>
      </c>
      <c r="AF63" s="8">
        <f t="shared" si="30"/>
        <v>24305</v>
      </c>
      <c r="AG63" s="8">
        <f t="shared" si="30"/>
        <v>10620</v>
      </c>
      <c r="AH63" s="8">
        <f t="shared" si="30"/>
        <v>4138</v>
      </c>
      <c r="AI63" s="8">
        <f t="shared" si="30"/>
        <v>3329</v>
      </c>
      <c r="AJ63" s="8">
        <f t="shared" si="30"/>
        <v>4079</v>
      </c>
      <c r="AK63" s="8">
        <f t="shared" si="30"/>
        <v>6408</v>
      </c>
      <c r="AL63" s="8">
        <f t="shared" si="30"/>
        <v>11163</v>
      </c>
      <c r="AM63" s="8">
        <f t="shared" si="30"/>
        <v>971</v>
      </c>
      <c r="AN63" s="8">
        <f t="shared" si="30"/>
        <v>8074</v>
      </c>
      <c r="AO63" s="8">
        <f t="shared" si="30"/>
        <v>6987</v>
      </c>
      <c r="AP63" s="8">
        <f t="shared" si="30"/>
        <v>5980</v>
      </c>
      <c r="AQ63" s="8">
        <f t="shared" si="30"/>
        <v>1052</v>
      </c>
      <c r="AR63" s="8">
        <f t="shared" si="30"/>
        <v>6576</v>
      </c>
      <c r="AS63" s="8">
        <f t="shared" si="30"/>
        <v>13258</v>
      </c>
      <c r="AT63" s="8">
        <f t="shared" si="30"/>
        <v>4171</v>
      </c>
      <c r="AU63" s="8">
        <f t="shared" si="30"/>
        <v>4078</v>
      </c>
      <c r="AV63" s="8">
        <f t="shared" si="30"/>
        <v>4768</v>
      </c>
      <c r="AW63" s="169"/>
      <c r="AX63" s="141"/>
      <c r="AY63" s="170"/>
      <c r="AZ63" s="143" t="s">
        <v>191</v>
      </c>
      <c r="BB63" s="106">
        <v>62</v>
      </c>
    </row>
    <row r="64" spans="1:56" ht="13.5" thickBot="1" x14ac:dyDescent="0.25">
      <c r="A64" s="114" t="s">
        <v>129</v>
      </c>
      <c r="B64" s="8">
        <f t="shared" si="28"/>
        <v>123545</v>
      </c>
      <c r="C64" s="8">
        <f t="shared" si="30"/>
        <v>9881</v>
      </c>
      <c r="D64" s="8">
        <f t="shared" si="30"/>
        <v>2898</v>
      </c>
      <c r="E64" s="8">
        <f t="shared" si="30"/>
        <v>4319</v>
      </c>
      <c r="F64" s="8">
        <f t="shared" si="30"/>
        <v>9957</v>
      </c>
      <c r="G64" s="8">
        <f t="shared" si="30"/>
        <v>5919</v>
      </c>
      <c r="H64" s="8">
        <f t="shared" si="30"/>
        <v>12219</v>
      </c>
      <c r="I64" s="8">
        <f t="shared" si="30"/>
        <v>25512</v>
      </c>
      <c r="J64" s="8">
        <f t="shared" si="30"/>
        <v>8623</v>
      </c>
      <c r="K64" s="8">
        <f t="shared" si="30"/>
        <v>12078</v>
      </c>
      <c r="L64" s="8">
        <f t="shared" si="30"/>
        <v>18817</v>
      </c>
      <c r="M64" s="8">
        <f t="shared" si="30"/>
        <v>615</v>
      </c>
      <c r="N64" s="8">
        <f t="shared" si="30"/>
        <v>571</v>
      </c>
      <c r="O64" s="8">
        <f t="shared" si="30"/>
        <v>11203</v>
      </c>
      <c r="P64" s="8">
        <f t="shared" si="30"/>
        <v>933</v>
      </c>
      <c r="Q64" s="8">
        <f t="shared" si="30"/>
        <v>4494</v>
      </c>
      <c r="R64" s="8">
        <f t="shared" si="30"/>
        <v>5669</v>
      </c>
      <c r="S64" s="8">
        <f t="shared" si="30"/>
        <v>3112</v>
      </c>
      <c r="T64" s="8">
        <f t="shared" si="30"/>
        <v>2859</v>
      </c>
      <c r="U64" s="8">
        <f t="shared" si="30"/>
        <v>791</v>
      </c>
      <c r="V64" s="8">
        <f t="shared" si="30"/>
        <v>4319</v>
      </c>
      <c r="W64" s="8">
        <f t="shared" si="30"/>
        <v>3707</v>
      </c>
      <c r="X64" s="8">
        <f t="shared" si="30"/>
        <v>2694</v>
      </c>
      <c r="Y64" s="8">
        <f t="shared" si="30"/>
        <v>2396</v>
      </c>
      <c r="Z64" s="8">
        <f t="shared" si="30"/>
        <v>2527</v>
      </c>
      <c r="AA64" s="8">
        <f t="shared" si="30"/>
        <v>2381</v>
      </c>
      <c r="AB64" s="8">
        <f t="shared" si="30"/>
        <v>12129</v>
      </c>
      <c r="AC64" s="8">
        <f t="shared" si="30"/>
        <v>933</v>
      </c>
      <c r="AD64" s="8">
        <f t="shared" si="30"/>
        <v>2990</v>
      </c>
      <c r="AE64" s="8">
        <f t="shared" si="30"/>
        <v>9957</v>
      </c>
      <c r="AF64" s="8">
        <f t="shared" si="30"/>
        <v>12731</v>
      </c>
      <c r="AG64" s="8">
        <f t="shared" si="30"/>
        <v>5764</v>
      </c>
      <c r="AH64" s="8">
        <f t="shared" si="30"/>
        <v>2231</v>
      </c>
      <c r="AI64" s="8">
        <f t="shared" si="30"/>
        <v>1700</v>
      </c>
      <c r="AJ64" s="8">
        <f t="shared" si="30"/>
        <v>2056</v>
      </c>
      <c r="AK64" s="8">
        <f t="shared" si="30"/>
        <v>3346</v>
      </c>
      <c r="AL64" s="8">
        <f t="shared" si="30"/>
        <v>5631</v>
      </c>
      <c r="AM64" s="8">
        <f t="shared" si="30"/>
        <v>615</v>
      </c>
      <c r="AN64" s="8">
        <f t="shared" si="30"/>
        <v>4384</v>
      </c>
      <c r="AO64" s="8">
        <f t="shared" si="30"/>
        <v>3649</v>
      </c>
      <c r="AP64" s="8">
        <f t="shared" si="30"/>
        <v>2898</v>
      </c>
      <c r="AQ64" s="8">
        <f t="shared" si="30"/>
        <v>571</v>
      </c>
      <c r="AR64" s="8">
        <f t="shared" si="30"/>
        <v>3841</v>
      </c>
      <c r="AS64" s="8">
        <f t="shared" si="30"/>
        <v>6447</v>
      </c>
      <c r="AT64" s="8">
        <f t="shared" si="30"/>
        <v>2138</v>
      </c>
      <c r="AU64" s="8">
        <f t="shared" si="30"/>
        <v>2124</v>
      </c>
      <c r="AV64" s="8">
        <f t="shared" si="30"/>
        <v>2461</v>
      </c>
      <c r="AW64" s="169"/>
      <c r="AX64" s="141"/>
      <c r="AY64" s="170"/>
      <c r="AZ64" s="143"/>
      <c r="BB64" s="106">
        <v>63</v>
      </c>
    </row>
    <row r="65" spans="1:54" ht="13.5" thickBot="1" x14ac:dyDescent="0.25">
      <c r="A65" s="110" t="s">
        <v>130</v>
      </c>
      <c r="B65" s="163"/>
      <c r="C65" s="163"/>
      <c r="D65" s="163"/>
      <c r="E65" s="163"/>
      <c r="F65" s="163"/>
      <c r="G65" s="163"/>
      <c r="H65" s="163"/>
      <c r="I65" s="163"/>
      <c r="J65" s="163"/>
      <c r="K65" s="163"/>
      <c r="L65" s="163"/>
      <c r="M65" s="163"/>
      <c r="N65" s="163"/>
      <c r="O65" s="163"/>
      <c r="P65" s="163"/>
      <c r="Q65" s="171"/>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72"/>
      <c r="AW65" s="164"/>
      <c r="AX65" s="165"/>
      <c r="AY65" s="166"/>
      <c r="AZ65" s="167"/>
      <c r="BB65" s="106">
        <v>64</v>
      </c>
    </row>
    <row r="66" spans="1:54" ht="13.5" thickBot="1" x14ac:dyDescent="0.25">
      <c r="A66" s="111" t="s">
        <v>89</v>
      </c>
      <c r="B66" s="8">
        <v>38398</v>
      </c>
      <c r="C66" s="8">
        <v>3577</v>
      </c>
      <c r="D66" s="8">
        <v>241</v>
      </c>
      <c r="E66" s="8">
        <v>482</v>
      </c>
      <c r="F66" s="8">
        <v>2678</v>
      </c>
      <c r="G66" s="8">
        <v>1686</v>
      </c>
      <c r="H66" s="8">
        <v>1515</v>
      </c>
      <c r="I66" s="8">
        <v>14419</v>
      </c>
      <c r="J66" s="8">
        <v>1036</v>
      </c>
      <c r="K66" s="8">
        <v>5753</v>
      </c>
      <c r="L66" s="8">
        <v>4162</v>
      </c>
      <c r="M66" s="8">
        <v>0</v>
      </c>
      <c r="N66" s="8">
        <v>0</v>
      </c>
      <c r="O66" s="8">
        <v>2849</v>
      </c>
      <c r="P66" s="8">
        <v>0</v>
      </c>
      <c r="Q66" s="8">
        <v>1300</v>
      </c>
      <c r="R66" s="8">
        <v>179</v>
      </c>
      <c r="S66" s="8">
        <v>388</v>
      </c>
      <c r="T66" s="8">
        <v>274</v>
      </c>
      <c r="U66" s="8">
        <v>515</v>
      </c>
      <c r="V66" s="8">
        <v>482</v>
      </c>
      <c r="W66" s="8">
        <v>2115</v>
      </c>
      <c r="X66" s="8">
        <v>1276</v>
      </c>
      <c r="Y66" s="8">
        <v>174</v>
      </c>
      <c r="Z66" s="8">
        <v>200</v>
      </c>
      <c r="AA66" s="8">
        <v>226</v>
      </c>
      <c r="AB66" s="8">
        <v>2584</v>
      </c>
      <c r="AC66" s="8">
        <v>0</v>
      </c>
      <c r="AD66" s="8">
        <v>878</v>
      </c>
      <c r="AE66" s="8">
        <v>2678</v>
      </c>
      <c r="AF66" s="8">
        <v>9899</v>
      </c>
      <c r="AG66" s="8">
        <v>762</v>
      </c>
      <c r="AH66" s="8">
        <v>1125</v>
      </c>
      <c r="AI66" s="8">
        <v>330</v>
      </c>
      <c r="AJ66" s="8">
        <v>36</v>
      </c>
      <c r="AK66" s="8">
        <v>1703</v>
      </c>
      <c r="AL66" s="8">
        <v>3662</v>
      </c>
      <c r="AM66" s="8">
        <v>0</v>
      </c>
      <c r="AN66" s="8">
        <v>346</v>
      </c>
      <c r="AO66" s="8">
        <v>1705</v>
      </c>
      <c r="AP66" s="8">
        <v>241</v>
      </c>
      <c r="AQ66" s="8">
        <v>0</v>
      </c>
      <c r="AR66" s="8">
        <v>598</v>
      </c>
      <c r="AS66" s="8">
        <v>2091</v>
      </c>
      <c r="AT66" s="8">
        <v>293</v>
      </c>
      <c r="AU66" s="8">
        <v>1290</v>
      </c>
      <c r="AV66" s="8">
        <v>1048</v>
      </c>
      <c r="AW66" s="169">
        <v>5.8204368047433839E-3</v>
      </c>
      <c r="AX66" s="141" t="s">
        <v>192</v>
      </c>
      <c r="AY66" s="170"/>
      <c r="AZ66" s="143" t="s">
        <v>191</v>
      </c>
      <c r="BB66" s="106">
        <v>65</v>
      </c>
    </row>
    <row r="67" spans="1:54" ht="13.5" thickBot="1" x14ac:dyDescent="0.25">
      <c r="A67" s="111" t="s">
        <v>91</v>
      </c>
      <c r="B67" s="8">
        <v>140243</v>
      </c>
      <c r="C67" s="8">
        <v>13236</v>
      </c>
      <c r="D67" s="8">
        <v>953</v>
      </c>
      <c r="E67" s="8">
        <v>1739</v>
      </c>
      <c r="F67" s="8">
        <v>9221</v>
      </c>
      <c r="G67" s="8">
        <v>6347</v>
      </c>
      <c r="H67" s="8">
        <v>4983</v>
      </c>
      <c r="I67" s="8">
        <v>53195</v>
      </c>
      <c r="J67" s="8">
        <v>3787</v>
      </c>
      <c r="K67" s="8">
        <v>21781</v>
      </c>
      <c r="L67" s="8">
        <v>14769</v>
      </c>
      <c r="M67" s="8">
        <v>0</v>
      </c>
      <c r="N67" s="8">
        <v>0</v>
      </c>
      <c r="O67" s="8">
        <v>10232</v>
      </c>
      <c r="P67" s="8">
        <v>0</v>
      </c>
      <c r="Q67" s="8">
        <v>4244</v>
      </c>
      <c r="R67" s="8">
        <v>619</v>
      </c>
      <c r="S67" s="8">
        <v>1519</v>
      </c>
      <c r="T67" s="8">
        <v>867</v>
      </c>
      <c r="U67" s="8">
        <v>1896</v>
      </c>
      <c r="V67" s="8">
        <v>1739</v>
      </c>
      <c r="W67" s="8">
        <v>7572</v>
      </c>
      <c r="X67" s="8">
        <v>4684</v>
      </c>
      <c r="Y67" s="8">
        <v>645</v>
      </c>
      <c r="Z67" s="8">
        <v>774</v>
      </c>
      <c r="AA67" s="8">
        <v>884</v>
      </c>
      <c r="AB67" s="8">
        <v>8933</v>
      </c>
      <c r="AC67" s="8">
        <v>0</v>
      </c>
      <c r="AD67" s="8">
        <v>3266</v>
      </c>
      <c r="AE67" s="8">
        <v>9221</v>
      </c>
      <c r="AF67" s="8">
        <v>36387</v>
      </c>
      <c r="AG67" s="8">
        <v>2920</v>
      </c>
      <c r="AH67" s="8">
        <v>4403</v>
      </c>
      <c r="AI67" s="8">
        <v>1164</v>
      </c>
      <c r="AJ67" s="8">
        <v>120</v>
      </c>
      <c r="AK67" s="8">
        <v>6463</v>
      </c>
      <c r="AL67" s="8">
        <v>13996</v>
      </c>
      <c r="AM67" s="8">
        <v>0</v>
      </c>
      <c r="AN67" s="8">
        <v>1141</v>
      </c>
      <c r="AO67" s="8">
        <v>6201</v>
      </c>
      <c r="AP67" s="8">
        <v>953</v>
      </c>
      <c r="AQ67" s="8">
        <v>0</v>
      </c>
      <c r="AR67" s="8">
        <v>2089</v>
      </c>
      <c r="AS67" s="8">
        <v>7785</v>
      </c>
      <c r="AT67" s="8">
        <v>1185</v>
      </c>
      <c r="AU67" s="8">
        <v>4675</v>
      </c>
      <c r="AV67" s="8">
        <v>3898</v>
      </c>
      <c r="AW67" s="169">
        <v>2.1695706494497517E-4</v>
      </c>
      <c r="AX67" s="141" t="s">
        <v>192</v>
      </c>
      <c r="AY67" s="170"/>
      <c r="AZ67" s="143" t="s">
        <v>191</v>
      </c>
      <c r="BB67" s="106">
        <v>66</v>
      </c>
    </row>
    <row r="68" spans="1:54" ht="13.5" thickBot="1" x14ac:dyDescent="0.25">
      <c r="A68" s="111" t="s">
        <v>92</v>
      </c>
      <c r="B68" s="8">
        <v>151263</v>
      </c>
      <c r="C68" s="8">
        <v>14526</v>
      </c>
      <c r="D68" s="8">
        <v>1058</v>
      </c>
      <c r="E68" s="8">
        <v>1789</v>
      </c>
      <c r="F68" s="8">
        <v>9971</v>
      </c>
      <c r="G68" s="8">
        <v>7173</v>
      </c>
      <c r="H68" s="8">
        <v>4940</v>
      </c>
      <c r="I68" s="8">
        <v>56487</v>
      </c>
      <c r="J68" s="8">
        <v>4131</v>
      </c>
      <c r="K68" s="8">
        <v>24860</v>
      </c>
      <c r="L68" s="8">
        <v>15839</v>
      </c>
      <c r="M68" s="8">
        <v>0</v>
      </c>
      <c r="N68" s="8">
        <v>0</v>
      </c>
      <c r="O68" s="8">
        <v>10489</v>
      </c>
      <c r="P68" s="8">
        <v>0</v>
      </c>
      <c r="Q68" s="8">
        <v>4212</v>
      </c>
      <c r="R68" s="8">
        <v>597</v>
      </c>
      <c r="S68" s="8">
        <v>1487</v>
      </c>
      <c r="T68" s="8">
        <v>993</v>
      </c>
      <c r="U68" s="8">
        <v>2198</v>
      </c>
      <c r="V68" s="8">
        <v>1789</v>
      </c>
      <c r="W68" s="8">
        <v>7804</v>
      </c>
      <c r="X68" s="8">
        <v>4884</v>
      </c>
      <c r="Y68" s="8">
        <v>733</v>
      </c>
      <c r="Z68" s="8">
        <v>828</v>
      </c>
      <c r="AA68" s="8">
        <v>956</v>
      </c>
      <c r="AB68" s="8">
        <v>9331</v>
      </c>
      <c r="AC68" s="8">
        <v>0</v>
      </c>
      <c r="AD68" s="8">
        <v>3514</v>
      </c>
      <c r="AE68" s="8">
        <v>9971</v>
      </c>
      <c r="AF68" s="8">
        <v>38943</v>
      </c>
      <c r="AG68" s="8">
        <v>3138</v>
      </c>
      <c r="AH68" s="8">
        <v>4595</v>
      </c>
      <c r="AI68" s="8">
        <v>1365</v>
      </c>
      <c r="AJ68" s="8">
        <v>131</v>
      </c>
      <c r="AK68" s="8">
        <v>7335</v>
      </c>
      <c r="AL68" s="8">
        <v>16265</v>
      </c>
      <c r="AM68" s="8">
        <v>0</v>
      </c>
      <c r="AN68" s="8">
        <v>1198</v>
      </c>
      <c r="AO68" s="8">
        <v>6386</v>
      </c>
      <c r="AP68" s="8">
        <v>1058</v>
      </c>
      <c r="AQ68" s="8">
        <v>0</v>
      </c>
      <c r="AR68" s="8">
        <v>2307</v>
      </c>
      <c r="AS68" s="8">
        <v>8595</v>
      </c>
      <c r="AT68" s="8">
        <v>1461</v>
      </c>
      <c r="AU68" s="8">
        <v>4874</v>
      </c>
      <c r="AV68" s="8">
        <v>4315</v>
      </c>
      <c r="AW68" s="169">
        <v>1.5186530207989435E-4</v>
      </c>
      <c r="AX68" s="141" t="s">
        <v>192</v>
      </c>
      <c r="AY68" s="170"/>
      <c r="AZ68" s="143" t="s">
        <v>191</v>
      </c>
      <c r="BB68" s="106">
        <v>67</v>
      </c>
    </row>
    <row r="69" spans="1:54" ht="13.5" thickBot="1" x14ac:dyDescent="0.25">
      <c r="A69" s="111" t="s">
        <v>93</v>
      </c>
      <c r="B69" s="8">
        <v>156100</v>
      </c>
      <c r="C69" s="8">
        <v>15630</v>
      </c>
      <c r="D69" s="8">
        <v>1105</v>
      </c>
      <c r="E69" s="8">
        <v>1663</v>
      </c>
      <c r="F69" s="8">
        <v>10285</v>
      </c>
      <c r="G69" s="8">
        <v>7327</v>
      </c>
      <c r="H69" s="8">
        <v>4887</v>
      </c>
      <c r="I69" s="8">
        <v>59111</v>
      </c>
      <c r="J69" s="8">
        <v>4202</v>
      </c>
      <c r="K69" s="8">
        <v>25789</v>
      </c>
      <c r="L69" s="8">
        <v>15710</v>
      </c>
      <c r="M69" s="8">
        <v>0</v>
      </c>
      <c r="N69" s="8">
        <v>0</v>
      </c>
      <c r="O69" s="8">
        <v>10391</v>
      </c>
      <c r="P69" s="8">
        <v>0</v>
      </c>
      <c r="Q69" s="8">
        <v>4181</v>
      </c>
      <c r="R69" s="8">
        <v>580</v>
      </c>
      <c r="S69" s="8">
        <v>1546</v>
      </c>
      <c r="T69" s="8">
        <v>1366</v>
      </c>
      <c r="U69" s="8">
        <v>2141</v>
      </c>
      <c r="V69" s="8">
        <v>1663</v>
      </c>
      <c r="W69" s="8">
        <v>7742</v>
      </c>
      <c r="X69" s="8">
        <v>5528</v>
      </c>
      <c r="Y69" s="8">
        <v>773</v>
      </c>
      <c r="Z69" s="8">
        <v>914</v>
      </c>
      <c r="AA69" s="8">
        <v>1200</v>
      </c>
      <c r="AB69" s="8">
        <v>9146</v>
      </c>
      <c r="AC69" s="8">
        <v>0</v>
      </c>
      <c r="AD69" s="8">
        <v>3553</v>
      </c>
      <c r="AE69" s="8">
        <v>10285</v>
      </c>
      <c r="AF69" s="8">
        <v>40504</v>
      </c>
      <c r="AG69" s="8">
        <v>2836</v>
      </c>
      <c r="AH69" s="8">
        <v>5023</v>
      </c>
      <c r="AI69" s="8">
        <v>1450</v>
      </c>
      <c r="AJ69" s="8">
        <v>126</v>
      </c>
      <c r="AK69" s="8">
        <v>7747</v>
      </c>
      <c r="AL69" s="8">
        <v>17039</v>
      </c>
      <c r="AM69" s="8">
        <v>0</v>
      </c>
      <c r="AN69" s="8">
        <v>1103</v>
      </c>
      <c r="AO69" s="8">
        <v>6389</v>
      </c>
      <c r="AP69" s="8">
        <v>1105</v>
      </c>
      <c r="AQ69" s="8">
        <v>0</v>
      </c>
      <c r="AR69" s="8">
        <v>2355</v>
      </c>
      <c r="AS69" s="8">
        <v>8750</v>
      </c>
      <c r="AT69" s="8">
        <v>1633</v>
      </c>
      <c r="AU69" s="8">
        <v>5222</v>
      </c>
      <c r="AV69" s="8">
        <v>4200</v>
      </c>
      <c r="AW69" s="169">
        <v>2.0066092692806934E-4</v>
      </c>
      <c r="AX69" s="141" t="s">
        <v>192</v>
      </c>
      <c r="AY69" s="170"/>
      <c r="AZ69" s="143" t="s">
        <v>191</v>
      </c>
      <c r="BB69" s="106">
        <v>68</v>
      </c>
    </row>
    <row r="70" spans="1:54" ht="13.5" thickBot="1" x14ac:dyDescent="0.25">
      <c r="A70" s="111" t="s">
        <v>94</v>
      </c>
      <c r="B70" s="8">
        <v>176384</v>
      </c>
      <c r="C70" s="8">
        <v>18227</v>
      </c>
      <c r="D70" s="8">
        <v>1129</v>
      </c>
      <c r="E70" s="8">
        <v>2047</v>
      </c>
      <c r="F70" s="8">
        <v>11680</v>
      </c>
      <c r="G70" s="8">
        <v>7890</v>
      </c>
      <c r="H70" s="8">
        <v>4947</v>
      </c>
      <c r="I70" s="8">
        <v>68740</v>
      </c>
      <c r="J70" s="8">
        <v>4527</v>
      </c>
      <c r="K70" s="8">
        <v>28358</v>
      </c>
      <c r="L70" s="8">
        <v>17205</v>
      </c>
      <c r="M70" s="8">
        <v>0</v>
      </c>
      <c r="N70" s="8">
        <v>0</v>
      </c>
      <c r="O70" s="8">
        <v>11634</v>
      </c>
      <c r="P70" s="8">
        <v>0</v>
      </c>
      <c r="Q70" s="8">
        <v>4157</v>
      </c>
      <c r="R70" s="8">
        <v>601</v>
      </c>
      <c r="S70" s="8">
        <v>1592</v>
      </c>
      <c r="T70" s="8">
        <v>1477</v>
      </c>
      <c r="U70" s="8">
        <v>2376</v>
      </c>
      <c r="V70" s="8">
        <v>2047</v>
      </c>
      <c r="W70" s="8">
        <v>8764</v>
      </c>
      <c r="X70" s="8">
        <v>6496</v>
      </c>
      <c r="Y70" s="8">
        <v>809</v>
      </c>
      <c r="Z70" s="8">
        <v>999</v>
      </c>
      <c r="AA70" s="8">
        <v>1190</v>
      </c>
      <c r="AB70" s="8">
        <v>10048</v>
      </c>
      <c r="AC70" s="8">
        <v>0</v>
      </c>
      <c r="AD70" s="8">
        <v>3691</v>
      </c>
      <c r="AE70" s="8">
        <v>11680</v>
      </c>
      <c r="AF70" s="8">
        <v>47745</v>
      </c>
      <c r="AG70" s="8">
        <v>3050</v>
      </c>
      <c r="AH70" s="8">
        <v>5831</v>
      </c>
      <c r="AI70" s="8">
        <v>1621</v>
      </c>
      <c r="AJ70" s="8">
        <v>189</v>
      </c>
      <c r="AK70" s="8">
        <v>8897</v>
      </c>
      <c r="AL70" s="8">
        <v>18332</v>
      </c>
      <c r="AM70" s="8">
        <v>0</v>
      </c>
      <c r="AN70" s="8">
        <v>1278</v>
      </c>
      <c r="AO70" s="8">
        <v>7340</v>
      </c>
      <c r="AP70" s="8">
        <v>1129</v>
      </c>
      <c r="AQ70" s="8">
        <v>0</v>
      </c>
      <c r="AR70" s="8">
        <v>2834</v>
      </c>
      <c r="AS70" s="8">
        <v>10026</v>
      </c>
      <c r="AT70" s="8">
        <v>1823</v>
      </c>
      <c r="AU70" s="8">
        <v>5825</v>
      </c>
      <c r="AV70" s="8">
        <v>4537</v>
      </c>
      <c r="AW70" s="169">
        <v>9.4683861108188787E-4</v>
      </c>
      <c r="AX70" s="141" t="s">
        <v>192</v>
      </c>
      <c r="AY70" s="170"/>
      <c r="AZ70" s="143" t="s">
        <v>191</v>
      </c>
      <c r="BB70" s="106">
        <v>69</v>
      </c>
    </row>
    <row r="71" spans="1:54" ht="13.5" thickBot="1" x14ac:dyDescent="0.25">
      <c r="A71" s="111" t="s">
        <v>95</v>
      </c>
      <c r="B71" s="8">
        <v>197596</v>
      </c>
      <c r="C71" s="8">
        <v>17853</v>
      </c>
      <c r="D71" s="8">
        <v>973</v>
      </c>
      <c r="E71" s="8">
        <v>2138</v>
      </c>
      <c r="F71" s="8">
        <v>12015</v>
      </c>
      <c r="G71" s="8">
        <v>8169</v>
      </c>
      <c r="H71" s="8">
        <v>6558</v>
      </c>
      <c r="I71" s="8">
        <v>83094</v>
      </c>
      <c r="J71" s="8">
        <v>4633</v>
      </c>
      <c r="K71" s="8">
        <v>29412</v>
      </c>
      <c r="L71" s="8">
        <v>19450</v>
      </c>
      <c r="M71" s="8">
        <v>0</v>
      </c>
      <c r="N71" s="8">
        <v>0</v>
      </c>
      <c r="O71" s="8">
        <v>13301</v>
      </c>
      <c r="P71" s="8">
        <v>0</v>
      </c>
      <c r="Q71" s="8">
        <v>5525</v>
      </c>
      <c r="R71" s="8">
        <v>837</v>
      </c>
      <c r="S71" s="8">
        <v>1589</v>
      </c>
      <c r="T71" s="8">
        <v>1401</v>
      </c>
      <c r="U71" s="8">
        <v>2409</v>
      </c>
      <c r="V71" s="8">
        <v>2138</v>
      </c>
      <c r="W71" s="8">
        <v>10062</v>
      </c>
      <c r="X71" s="8">
        <v>5898</v>
      </c>
      <c r="Y71" s="8">
        <v>781</v>
      </c>
      <c r="Z71" s="8">
        <v>839</v>
      </c>
      <c r="AA71" s="8">
        <v>1161</v>
      </c>
      <c r="AB71" s="8">
        <v>12114</v>
      </c>
      <c r="AC71" s="8">
        <v>0</v>
      </c>
      <c r="AD71" s="8">
        <v>3937</v>
      </c>
      <c r="AE71" s="8">
        <v>12015</v>
      </c>
      <c r="AF71" s="8">
        <v>60060</v>
      </c>
      <c r="AG71" s="8">
        <v>3232</v>
      </c>
      <c r="AH71" s="8">
        <v>6314</v>
      </c>
      <c r="AI71" s="8">
        <v>1595</v>
      </c>
      <c r="AJ71" s="8">
        <v>196</v>
      </c>
      <c r="AK71" s="8">
        <v>8620</v>
      </c>
      <c r="AL71" s="8">
        <v>18774</v>
      </c>
      <c r="AM71" s="8">
        <v>0</v>
      </c>
      <c r="AN71" s="8">
        <v>1650</v>
      </c>
      <c r="AO71" s="8">
        <v>8337</v>
      </c>
      <c r="AP71" s="8">
        <v>973</v>
      </c>
      <c r="AQ71" s="8">
        <v>0</v>
      </c>
      <c r="AR71" s="8">
        <v>3335</v>
      </c>
      <c r="AS71" s="8">
        <v>10638</v>
      </c>
      <c r="AT71" s="8">
        <v>1823</v>
      </c>
      <c r="AU71" s="8">
        <v>6441</v>
      </c>
      <c r="AV71" s="8">
        <v>4902</v>
      </c>
      <c r="AW71" s="169">
        <v>1.5218274268263216E-3</v>
      </c>
      <c r="AX71" s="141" t="s">
        <v>192</v>
      </c>
      <c r="AY71" s="170"/>
      <c r="AZ71" s="143" t="s">
        <v>191</v>
      </c>
      <c r="BB71" s="106">
        <v>70</v>
      </c>
    </row>
    <row r="72" spans="1:54" ht="13.5" thickBot="1" x14ac:dyDescent="0.25">
      <c r="A72" s="111" t="s">
        <v>96</v>
      </c>
      <c r="B72" s="8">
        <v>192409</v>
      </c>
      <c r="C72" s="8">
        <v>15617</v>
      </c>
      <c r="D72" s="8">
        <v>768</v>
      </c>
      <c r="E72" s="8">
        <v>1758</v>
      </c>
      <c r="F72" s="8">
        <v>11141</v>
      </c>
      <c r="G72" s="8">
        <v>6831</v>
      </c>
      <c r="H72" s="8">
        <v>7248</v>
      </c>
      <c r="I72" s="8">
        <v>82361</v>
      </c>
      <c r="J72" s="8">
        <v>4673</v>
      </c>
      <c r="K72" s="8">
        <v>28212</v>
      </c>
      <c r="L72" s="8">
        <v>19774</v>
      </c>
      <c r="M72" s="8">
        <v>0</v>
      </c>
      <c r="N72" s="8">
        <v>0</v>
      </c>
      <c r="O72" s="8">
        <v>14026</v>
      </c>
      <c r="P72" s="8">
        <v>0</v>
      </c>
      <c r="Q72" s="8">
        <v>6086</v>
      </c>
      <c r="R72" s="8">
        <v>981</v>
      </c>
      <c r="S72" s="8">
        <v>1592</v>
      </c>
      <c r="T72" s="8">
        <v>1167</v>
      </c>
      <c r="U72" s="8">
        <v>2038</v>
      </c>
      <c r="V72" s="8">
        <v>1758</v>
      </c>
      <c r="W72" s="8">
        <v>10354</v>
      </c>
      <c r="X72" s="8">
        <v>5051</v>
      </c>
      <c r="Y72" s="8">
        <v>616</v>
      </c>
      <c r="Z72" s="8">
        <v>681</v>
      </c>
      <c r="AA72" s="8">
        <v>1072</v>
      </c>
      <c r="AB72" s="8">
        <v>13259</v>
      </c>
      <c r="AC72" s="8">
        <v>0</v>
      </c>
      <c r="AD72" s="8">
        <v>3557</v>
      </c>
      <c r="AE72" s="8">
        <v>11141</v>
      </c>
      <c r="AF72" s="8">
        <v>60713</v>
      </c>
      <c r="AG72" s="8">
        <v>3506</v>
      </c>
      <c r="AH72" s="8">
        <v>5747</v>
      </c>
      <c r="AI72" s="8">
        <v>1328</v>
      </c>
      <c r="AJ72" s="8">
        <v>181</v>
      </c>
      <c r="AK72" s="8">
        <v>7370</v>
      </c>
      <c r="AL72" s="8">
        <v>17905</v>
      </c>
      <c r="AM72" s="8">
        <v>0</v>
      </c>
      <c r="AN72" s="8">
        <v>2080</v>
      </c>
      <c r="AO72" s="8">
        <v>8672</v>
      </c>
      <c r="AP72" s="8">
        <v>768</v>
      </c>
      <c r="AQ72" s="8">
        <v>0</v>
      </c>
      <c r="AR72" s="8">
        <v>3196</v>
      </c>
      <c r="AS72" s="8">
        <v>10307</v>
      </c>
      <c r="AT72" s="8">
        <v>1236</v>
      </c>
      <c r="AU72" s="8">
        <v>5541</v>
      </c>
      <c r="AV72" s="8">
        <v>4506</v>
      </c>
      <c r="AW72" s="169">
        <v>1.9681656142062748E-3</v>
      </c>
      <c r="AX72" s="141" t="s">
        <v>192</v>
      </c>
      <c r="AY72" s="170"/>
      <c r="AZ72" s="143" t="s">
        <v>191</v>
      </c>
      <c r="BB72" s="106">
        <v>71</v>
      </c>
    </row>
    <row r="73" spans="1:54" ht="13.5" thickBot="1" x14ac:dyDescent="0.25">
      <c r="A73" s="111" t="s">
        <v>97</v>
      </c>
      <c r="B73" s="8">
        <v>161537</v>
      </c>
      <c r="C73" s="8">
        <v>13373</v>
      </c>
      <c r="D73" s="8">
        <v>803</v>
      </c>
      <c r="E73" s="8">
        <v>1476</v>
      </c>
      <c r="F73" s="8">
        <v>9541</v>
      </c>
      <c r="G73" s="8">
        <v>5971</v>
      </c>
      <c r="H73" s="8">
        <v>6282</v>
      </c>
      <c r="I73" s="8">
        <v>68674</v>
      </c>
      <c r="J73" s="8">
        <v>3922</v>
      </c>
      <c r="K73" s="8">
        <v>23799</v>
      </c>
      <c r="L73" s="8">
        <v>17105</v>
      </c>
      <c r="M73" s="8">
        <v>0</v>
      </c>
      <c r="N73" s="8">
        <v>0</v>
      </c>
      <c r="O73" s="8">
        <v>10591</v>
      </c>
      <c r="P73" s="8">
        <v>0</v>
      </c>
      <c r="Q73" s="8">
        <v>5359</v>
      </c>
      <c r="R73" s="8">
        <v>805</v>
      </c>
      <c r="S73" s="8">
        <v>1437</v>
      </c>
      <c r="T73" s="8">
        <v>886</v>
      </c>
      <c r="U73" s="8">
        <v>1834</v>
      </c>
      <c r="V73" s="8">
        <v>1476</v>
      </c>
      <c r="W73" s="8">
        <v>7620</v>
      </c>
      <c r="X73" s="8">
        <v>4501</v>
      </c>
      <c r="Y73" s="8">
        <v>544</v>
      </c>
      <c r="Z73" s="8">
        <v>570</v>
      </c>
      <c r="AA73" s="8">
        <v>827</v>
      </c>
      <c r="AB73" s="8">
        <v>11385</v>
      </c>
      <c r="AC73" s="8">
        <v>0</v>
      </c>
      <c r="AD73" s="8">
        <v>3200</v>
      </c>
      <c r="AE73" s="8">
        <v>9541</v>
      </c>
      <c r="AF73" s="8">
        <v>50836</v>
      </c>
      <c r="AG73" s="8">
        <v>3036</v>
      </c>
      <c r="AH73" s="8">
        <v>4542</v>
      </c>
      <c r="AI73" s="8">
        <v>1037</v>
      </c>
      <c r="AJ73" s="8">
        <v>118</v>
      </c>
      <c r="AK73" s="8">
        <v>6385</v>
      </c>
      <c r="AL73" s="8">
        <v>14889</v>
      </c>
      <c r="AM73" s="8">
        <v>0</v>
      </c>
      <c r="AN73" s="8">
        <v>1534</v>
      </c>
      <c r="AO73" s="8">
        <v>7367</v>
      </c>
      <c r="AP73" s="8">
        <v>803</v>
      </c>
      <c r="AQ73" s="8">
        <v>0</v>
      </c>
      <c r="AR73" s="8">
        <v>2487</v>
      </c>
      <c r="AS73" s="8">
        <v>8910</v>
      </c>
      <c r="AT73" s="8">
        <v>937</v>
      </c>
      <c r="AU73" s="8">
        <v>4558</v>
      </c>
      <c r="AV73" s="8">
        <v>4113</v>
      </c>
      <c r="AW73" s="169">
        <v>3.3705444823173129E-3</v>
      </c>
      <c r="AX73" s="141" t="s">
        <v>192</v>
      </c>
      <c r="AY73" s="170"/>
      <c r="AZ73" s="143" t="s">
        <v>191</v>
      </c>
      <c r="BB73" s="106">
        <v>72</v>
      </c>
    </row>
    <row r="74" spans="1:54" ht="13.5" thickBot="1" x14ac:dyDescent="0.25">
      <c r="A74" s="111" t="s">
        <v>98</v>
      </c>
      <c r="B74" s="8">
        <v>161448</v>
      </c>
      <c r="C74" s="8">
        <v>15106</v>
      </c>
      <c r="D74" s="8">
        <v>1060</v>
      </c>
      <c r="E74" s="8">
        <v>1759</v>
      </c>
      <c r="F74" s="8">
        <v>10280</v>
      </c>
      <c r="G74" s="8">
        <v>6657</v>
      </c>
      <c r="H74" s="8">
        <v>5695</v>
      </c>
      <c r="I74" s="8">
        <v>64841</v>
      </c>
      <c r="J74" s="8">
        <v>4059</v>
      </c>
      <c r="K74" s="8">
        <v>25098</v>
      </c>
      <c r="L74" s="8">
        <v>17060</v>
      </c>
      <c r="M74" s="8">
        <v>0</v>
      </c>
      <c r="N74" s="8">
        <v>0</v>
      </c>
      <c r="O74" s="8">
        <v>9833</v>
      </c>
      <c r="P74" s="8">
        <v>0</v>
      </c>
      <c r="Q74" s="8">
        <v>4691</v>
      </c>
      <c r="R74" s="8">
        <v>787</v>
      </c>
      <c r="S74" s="8">
        <v>1493</v>
      </c>
      <c r="T74" s="8">
        <v>1112</v>
      </c>
      <c r="U74" s="8">
        <v>1983</v>
      </c>
      <c r="V74" s="8">
        <v>1759</v>
      </c>
      <c r="W74" s="8">
        <v>7044</v>
      </c>
      <c r="X74" s="8">
        <v>5533</v>
      </c>
      <c r="Y74" s="8">
        <v>533</v>
      </c>
      <c r="Z74" s="8">
        <v>831</v>
      </c>
      <c r="AA74" s="8">
        <v>867</v>
      </c>
      <c r="AB74" s="8">
        <v>10511</v>
      </c>
      <c r="AC74" s="8">
        <v>0</v>
      </c>
      <c r="AD74" s="8">
        <v>3517</v>
      </c>
      <c r="AE74" s="8">
        <v>10280</v>
      </c>
      <c r="AF74" s="8">
        <v>46683</v>
      </c>
      <c r="AG74" s="8">
        <v>2947</v>
      </c>
      <c r="AH74" s="8">
        <v>4649</v>
      </c>
      <c r="AI74" s="8">
        <v>1343</v>
      </c>
      <c r="AJ74" s="8">
        <v>217</v>
      </c>
      <c r="AK74" s="8">
        <v>6829</v>
      </c>
      <c r="AL74" s="8">
        <v>15777</v>
      </c>
      <c r="AM74" s="8">
        <v>0</v>
      </c>
      <c r="AN74" s="8">
        <v>1296</v>
      </c>
      <c r="AO74" s="8">
        <v>7225</v>
      </c>
      <c r="AP74" s="8">
        <v>1060</v>
      </c>
      <c r="AQ74" s="8">
        <v>0</v>
      </c>
      <c r="AR74" s="8">
        <v>2744</v>
      </c>
      <c r="AS74" s="8">
        <v>9321</v>
      </c>
      <c r="AT74" s="8">
        <v>1157</v>
      </c>
      <c r="AU74" s="8">
        <v>4884</v>
      </c>
      <c r="AV74" s="8">
        <v>4375</v>
      </c>
      <c r="AW74" s="169">
        <v>4.2163384619085999E-3</v>
      </c>
      <c r="AX74" s="141" t="s">
        <v>192</v>
      </c>
      <c r="AY74" s="170"/>
      <c r="AZ74" s="143" t="s">
        <v>191</v>
      </c>
      <c r="BB74" s="106">
        <v>73</v>
      </c>
    </row>
    <row r="75" spans="1:54" ht="13.5" thickBot="1" x14ac:dyDescent="0.25">
      <c r="A75" s="111" t="s">
        <v>99</v>
      </c>
      <c r="B75" s="8">
        <v>173363</v>
      </c>
      <c r="C75" s="8">
        <v>16580</v>
      </c>
      <c r="D75" s="8">
        <v>1144</v>
      </c>
      <c r="E75" s="8">
        <v>1858</v>
      </c>
      <c r="F75" s="8">
        <v>11425</v>
      </c>
      <c r="G75" s="8">
        <v>8065</v>
      </c>
      <c r="H75" s="8">
        <v>5579</v>
      </c>
      <c r="I75" s="8">
        <v>68111</v>
      </c>
      <c r="J75" s="8">
        <v>4501</v>
      </c>
      <c r="K75" s="8">
        <v>28108</v>
      </c>
      <c r="L75" s="8">
        <v>17372</v>
      </c>
      <c r="M75" s="8">
        <v>0</v>
      </c>
      <c r="N75" s="8">
        <v>0</v>
      </c>
      <c r="O75" s="8">
        <v>10620</v>
      </c>
      <c r="P75" s="8">
        <v>0</v>
      </c>
      <c r="Q75" s="8">
        <v>4722</v>
      </c>
      <c r="R75" s="8">
        <v>692</v>
      </c>
      <c r="S75" s="8">
        <v>1583</v>
      </c>
      <c r="T75" s="8">
        <v>1324</v>
      </c>
      <c r="U75" s="8">
        <v>2436</v>
      </c>
      <c r="V75" s="8">
        <v>1858</v>
      </c>
      <c r="W75" s="8">
        <v>7749</v>
      </c>
      <c r="X75" s="8">
        <v>6111</v>
      </c>
      <c r="Y75" s="8">
        <v>571</v>
      </c>
      <c r="Z75" s="8">
        <v>788</v>
      </c>
      <c r="AA75" s="8">
        <v>1043</v>
      </c>
      <c r="AB75" s="8">
        <v>10640</v>
      </c>
      <c r="AC75" s="8">
        <v>0</v>
      </c>
      <c r="AD75" s="8">
        <v>4040</v>
      </c>
      <c r="AE75" s="8">
        <v>11425</v>
      </c>
      <c r="AF75" s="8">
        <v>46741</v>
      </c>
      <c r="AG75" s="8">
        <v>3177</v>
      </c>
      <c r="AH75" s="8">
        <v>5670</v>
      </c>
      <c r="AI75" s="8">
        <v>1312</v>
      </c>
      <c r="AJ75" s="8">
        <v>165</v>
      </c>
      <c r="AK75" s="8">
        <v>7634</v>
      </c>
      <c r="AL75" s="8">
        <v>18467</v>
      </c>
      <c r="AM75" s="8">
        <v>0</v>
      </c>
      <c r="AN75" s="8">
        <v>1288</v>
      </c>
      <c r="AO75" s="8">
        <v>8397</v>
      </c>
      <c r="AP75" s="8">
        <v>1144</v>
      </c>
      <c r="AQ75" s="8">
        <v>0</v>
      </c>
      <c r="AR75" s="8">
        <v>2835</v>
      </c>
      <c r="AS75" s="8">
        <v>9641</v>
      </c>
      <c r="AT75" s="8">
        <v>1589</v>
      </c>
      <c r="AU75" s="8">
        <v>5689</v>
      </c>
      <c r="AV75" s="8">
        <v>4632</v>
      </c>
      <c r="AW75" s="169">
        <v>5.9535993543444309E-3</v>
      </c>
      <c r="AX75" s="141" t="s">
        <v>192</v>
      </c>
      <c r="AY75" s="170"/>
      <c r="AZ75" s="143" t="s">
        <v>191</v>
      </c>
      <c r="BB75" s="106">
        <v>74</v>
      </c>
    </row>
    <row r="76" spans="1:54" ht="13.5" thickBot="1" x14ac:dyDescent="0.25">
      <c r="A76" s="111" t="s">
        <v>100</v>
      </c>
      <c r="B76" s="8">
        <v>172304</v>
      </c>
      <c r="C76" s="8">
        <v>17178</v>
      </c>
      <c r="D76" s="8">
        <v>1017</v>
      </c>
      <c r="E76" s="8">
        <v>1768</v>
      </c>
      <c r="F76" s="8">
        <v>11547</v>
      </c>
      <c r="G76" s="8">
        <v>7620</v>
      </c>
      <c r="H76" s="8">
        <v>5437</v>
      </c>
      <c r="I76" s="8">
        <v>68544</v>
      </c>
      <c r="J76" s="8">
        <v>4515</v>
      </c>
      <c r="K76" s="8">
        <v>26958</v>
      </c>
      <c r="L76" s="8">
        <v>16783</v>
      </c>
      <c r="M76" s="8">
        <v>0</v>
      </c>
      <c r="N76" s="8">
        <v>0</v>
      </c>
      <c r="O76" s="8">
        <v>10937</v>
      </c>
      <c r="P76" s="8">
        <v>0</v>
      </c>
      <c r="Q76" s="8">
        <v>4460</v>
      </c>
      <c r="R76" s="8">
        <v>765</v>
      </c>
      <c r="S76" s="8">
        <v>1626</v>
      </c>
      <c r="T76" s="8">
        <v>1373</v>
      </c>
      <c r="U76" s="8">
        <v>2298</v>
      </c>
      <c r="V76" s="8">
        <v>1768</v>
      </c>
      <c r="W76" s="8">
        <v>8055</v>
      </c>
      <c r="X76" s="8">
        <v>5993</v>
      </c>
      <c r="Y76" s="8">
        <v>603</v>
      </c>
      <c r="Z76" s="8">
        <v>799</v>
      </c>
      <c r="AA76" s="8">
        <v>1156</v>
      </c>
      <c r="AB76" s="8">
        <v>10426</v>
      </c>
      <c r="AC76" s="8">
        <v>0</v>
      </c>
      <c r="AD76" s="8">
        <v>3724</v>
      </c>
      <c r="AE76" s="8">
        <v>11547</v>
      </c>
      <c r="AF76" s="8">
        <v>46756</v>
      </c>
      <c r="AG76" s="8">
        <v>3142</v>
      </c>
      <c r="AH76" s="8">
        <v>6030</v>
      </c>
      <c r="AI76" s="8">
        <v>1323</v>
      </c>
      <c r="AJ76" s="8">
        <v>212</v>
      </c>
      <c r="AK76" s="8">
        <v>8286</v>
      </c>
      <c r="AL76" s="8">
        <v>17411</v>
      </c>
      <c r="AM76" s="8">
        <v>0</v>
      </c>
      <c r="AN76" s="8">
        <v>1256</v>
      </c>
      <c r="AO76" s="8">
        <v>8184</v>
      </c>
      <c r="AP76" s="8">
        <v>1017</v>
      </c>
      <c r="AQ76" s="8">
        <v>0</v>
      </c>
      <c r="AR76" s="8">
        <v>2899</v>
      </c>
      <c r="AS76" s="8">
        <v>9547</v>
      </c>
      <c r="AT76" s="8">
        <v>1598</v>
      </c>
      <c r="AU76" s="8">
        <v>5815</v>
      </c>
      <c r="AV76" s="8">
        <v>4235</v>
      </c>
      <c r="AW76" s="169">
        <v>7.875079027001148E-3</v>
      </c>
      <c r="AX76" s="141" t="s">
        <v>192</v>
      </c>
      <c r="AY76" s="170"/>
      <c r="AZ76" s="143" t="s">
        <v>191</v>
      </c>
      <c r="BB76" s="106">
        <v>75</v>
      </c>
    </row>
    <row r="77" spans="1:54" ht="13.5" thickBot="1" x14ac:dyDescent="0.25">
      <c r="A77" s="111" t="s">
        <v>101</v>
      </c>
      <c r="B77" s="8">
        <v>156483</v>
      </c>
      <c r="C77" s="8">
        <v>16110</v>
      </c>
      <c r="D77" s="8">
        <v>956</v>
      </c>
      <c r="E77" s="8">
        <v>1578</v>
      </c>
      <c r="F77" s="8">
        <v>10254</v>
      </c>
      <c r="G77" s="8">
        <v>6545</v>
      </c>
      <c r="H77" s="8">
        <v>4937</v>
      </c>
      <c r="I77" s="8">
        <v>61652</v>
      </c>
      <c r="J77" s="8">
        <v>4186</v>
      </c>
      <c r="K77" s="8">
        <v>25761</v>
      </c>
      <c r="L77" s="8">
        <v>14418</v>
      </c>
      <c r="M77" s="8">
        <v>0</v>
      </c>
      <c r="N77" s="8">
        <v>0</v>
      </c>
      <c r="O77" s="8">
        <v>10086</v>
      </c>
      <c r="P77" s="8">
        <v>0</v>
      </c>
      <c r="Q77" s="8">
        <v>4071</v>
      </c>
      <c r="R77" s="8">
        <v>660</v>
      </c>
      <c r="S77" s="8">
        <v>1369</v>
      </c>
      <c r="T77" s="8">
        <v>1255</v>
      </c>
      <c r="U77" s="8">
        <v>2141</v>
      </c>
      <c r="V77" s="8">
        <v>1578</v>
      </c>
      <c r="W77" s="8">
        <v>7596</v>
      </c>
      <c r="X77" s="8">
        <v>5533</v>
      </c>
      <c r="Y77" s="8">
        <v>650</v>
      </c>
      <c r="Z77" s="8">
        <v>709</v>
      </c>
      <c r="AA77" s="8">
        <v>952</v>
      </c>
      <c r="AB77" s="8">
        <v>8789</v>
      </c>
      <c r="AC77" s="8">
        <v>0</v>
      </c>
      <c r="AD77" s="8">
        <v>2960</v>
      </c>
      <c r="AE77" s="8">
        <v>10254</v>
      </c>
      <c r="AF77" s="8">
        <v>42029</v>
      </c>
      <c r="AG77" s="8">
        <v>2931</v>
      </c>
      <c r="AH77" s="8">
        <v>5712</v>
      </c>
      <c r="AI77" s="8">
        <v>1266</v>
      </c>
      <c r="AJ77" s="8">
        <v>206</v>
      </c>
      <c r="AK77" s="8">
        <v>7758</v>
      </c>
      <c r="AL77" s="8">
        <v>16097</v>
      </c>
      <c r="AM77" s="8">
        <v>0</v>
      </c>
      <c r="AN77" s="8">
        <v>1121</v>
      </c>
      <c r="AO77" s="8">
        <v>7074</v>
      </c>
      <c r="AP77" s="8">
        <v>956</v>
      </c>
      <c r="AQ77" s="8">
        <v>0</v>
      </c>
      <c r="AR77" s="8">
        <v>2819</v>
      </c>
      <c r="AS77" s="8">
        <v>9664</v>
      </c>
      <c r="AT77" s="8">
        <v>1444</v>
      </c>
      <c r="AU77" s="8">
        <v>5235</v>
      </c>
      <c r="AV77" s="8">
        <v>3654</v>
      </c>
      <c r="AW77" s="169">
        <v>1.1476247233100629E-2</v>
      </c>
      <c r="AX77" s="141" t="s">
        <v>192</v>
      </c>
      <c r="AY77" s="170"/>
      <c r="AZ77" s="143" t="s">
        <v>191</v>
      </c>
      <c r="BB77" s="106">
        <v>76</v>
      </c>
    </row>
    <row r="78" spans="1:54" ht="13.5" thickBot="1" x14ac:dyDescent="0.25">
      <c r="A78" s="111" t="s">
        <v>102</v>
      </c>
      <c r="B78" s="8">
        <v>140292</v>
      </c>
      <c r="C78" s="8">
        <v>14873</v>
      </c>
      <c r="D78" s="8">
        <v>860</v>
      </c>
      <c r="E78" s="8">
        <v>1772</v>
      </c>
      <c r="F78" s="8">
        <v>9137</v>
      </c>
      <c r="G78" s="8">
        <v>6317</v>
      </c>
      <c r="H78" s="8">
        <v>4460</v>
      </c>
      <c r="I78" s="8">
        <v>53132</v>
      </c>
      <c r="J78" s="8">
        <v>3905</v>
      </c>
      <c r="K78" s="8">
        <v>23346</v>
      </c>
      <c r="L78" s="8">
        <v>12910</v>
      </c>
      <c r="M78" s="8">
        <v>0</v>
      </c>
      <c r="N78" s="8">
        <v>0</v>
      </c>
      <c r="O78" s="8">
        <v>9580</v>
      </c>
      <c r="P78" s="8">
        <v>0</v>
      </c>
      <c r="Q78" s="8">
        <v>3639</v>
      </c>
      <c r="R78" s="8">
        <v>634</v>
      </c>
      <c r="S78" s="8">
        <v>1331</v>
      </c>
      <c r="T78" s="8">
        <v>1182</v>
      </c>
      <c r="U78" s="8">
        <v>1894</v>
      </c>
      <c r="V78" s="8">
        <v>1772</v>
      </c>
      <c r="W78" s="8">
        <v>7065</v>
      </c>
      <c r="X78" s="8">
        <v>4933</v>
      </c>
      <c r="Y78" s="8">
        <v>529</v>
      </c>
      <c r="Z78" s="8">
        <v>632</v>
      </c>
      <c r="AA78" s="8">
        <v>734</v>
      </c>
      <c r="AB78" s="8">
        <v>7687</v>
      </c>
      <c r="AC78" s="8">
        <v>0</v>
      </c>
      <c r="AD78" s="8">
        <v>3063</v>
      </c>
      <c r="AE78" s="8">
        <v>9137</v>
      </c>
      <c r="AF78" s="8">
        <v>35611</v>
      </c>
      <c r="AG78" s="8">
        <v>2723</v>
      </c>
      <c r="AH78" s="8">
        <v>5292</v>
      </c>
      <c r="AI78" s="8">
        <v>1103</v>
      </c>
      <c r="AJ78" s="8">
        <v>187</v>
      </c>
      <c r="AK78" s="8">
        <v>7171</v>
      </c>
      <c r="AL78" s="8">
        <v>14584</v>
      </c>
      <c r="AM78" s="8">
        <v>0</v>
      </c>
      <c r="AN78" s="8">
        <v>1184</v>
      </c>
      <c r="AO78" s="8">
        <v>6261</v>
      </c>
      <c r="AP78" s="8">
        <v>860</v>
      </c>
      <c r="AQ78" s="8">
        <v>0</v>
      </c>
      <c r="AR78" s="8">
        <v>2769</v>
      </c>
      <c r="AS78" s="8">
        <v>8762</v>
      </c>
      <c r="AT78" s="8">
        <v>1360</v>
      </c>
      <c r="AU78" s="8">
        <v>4705</v>
      </c>
      <c r="AV78" s="8">
        <v>3488</v>
      </c>
      <c r="AW78" s="169">
        <v>1.6383516757488337E-2</v>
      </c>
      <c r="AX78" s="141" t="s">
        <v>192</v>
      </c>
      <c r="AY78" s="170"/>
      <c r="AZ78" s="143" t="s">
        <v>191</v>
      </c>
      <c r="BB78" s="106">
        <v>77</v>
      </c>
    </row>
    <row r="79" spans="1:54" ht="13.5" thickBot="1" x14ac:dyDescent="0.25">
      <c r="A79" s="111" t="s">
        <v>103</v>
      </c>
      <c r="B79" s="8">
        <v>133950</v>
      </c>
      <c r="C79" s="8">
        <v>14523</v>
      </c>
      <c r="D79" s="8">
        <v>962</v>
      </c>
      <c r="E79" s="8">
        <v>1714</v>
      </c>
      <c r="F79" s="8">
        <v>9400</v>
      </c>
      <c r="G79" s="8">
        <v>6255</v>
      </c>
      <c r="H79" s="8">
        <v>4059</v>
      </c>
      <c r="I79" s="8">
        <v>49136</v>
      </c>
      <c r="J79" s="8">
        <v>3614</v>
      </c>
      <c r="K79" s="8">
        <v>22877</v>
      </c>
      <c r="L79" s="8">
        <v>12171</v>
      </c>
      <c r="M79" s="8">
        <v>0</v>
      </c>
      <c r="N79" s="8">
        <v>0</v>
      </c>
      <c r="O79" s="8">
        <v>9239</v>
      </c>
      <c r="P79" s="8">
        <v>0</v>
      </c>
      <c r="Q79" s="8">
        <v>3302</v>
      </c>
      <c r="R79" s="8">
        <v>603</v>
      </c>
      <c r="S79" s="8">
        <v>1293</v>
      </c>
      <c r="T79" s="8">
        <v>1151</v>
      </c>
      <c r="U79" s="8">
        <v>1841</v>
      </c>
      <c r="V79" s="8">
        <v>1714</v>
      </c>
      <c r="W79" s="8">
        <v>7078</v>
      </c>
      <c r="X79" s="8">
        <v>4962</v>
      </c>
      <c r="Y79" s="8">
        <v>493</v>
      </c>
      <c r="Z79" s="8">
        <v>609</v>
      </c>
      <c r="AA79" s="8">
        <v>827</v>
      </c>
      <c r="AB79" s="8">
        <v>7046</v>
      </c>
      <c r="AC79" s="8">
        <v>0</v>
      </c>
      <c r="AD79" s="8">
        <v>3064</v>
      </c>
      <c r="AE79" s="8">
        <v>9400</v>
      </c>
      <c r="AF79" s="8">
        <v>32664</v>
      </c>
      <c r="AG79" s="8">
        <v>2463</v>
      </c>
      <c r="AH79" s="8">
        <v>5046</v>
      </c>
      <c r="AI79" s="8">
        <v>1071</v>
      </c>
      <c r="AJ79" s="8">
        <v>154</v>
      </c>
      <c r="AK79" s="8">
        <v>6948</v>
      </c>
      <c r="AL79" s="8">
        <v>14365</v>
      </c>
      <c r="AM79" s="8">
        <v>0</v>
      </c>
      <c r="AN79" s="8">
        <v>868</v>
      </c>
      <c r="AO79" s="8">
        <v>5971</v>
      </c>
      <c r="AP79" s="8">
        <v>962</v>
      </c>
      <c r="AQ79" s="8">
        <v>0</v>
      </c>
      <c r="AR79" s="8">
        <v>2613</v>
      </c>
      <c r="AS79" s="8">
        <v>8512</v>
      </c>
      <c r="AT79" s="8">
        <v>1350</v>
      </c>
      <c r="AU79" s="8">
        <v>4135</v>
      </c>
      <c r="AV79" s="8">
        <v>3445</v>
      </c>
      <c r="AW79" s="169">
        <v>2.4822296744380083E-2</v>
      </c>
      <c r="AX79" s="141" t="s">
        <v>192</v>
      </c>
      <c r="AY79" s="170"/>
      <c r="AZ79" s="143" t="s">
        <v>191</v>
      </c>
      <c r="BB79" s="106">
        <v>78</v>
      </c>
    </row>
    <row r="80" spans="1:54" ht="13.5" thickBot="1" x14ac:dyDescent="0.25">
      <c r="A80" s="111" t="s">
        <v>104</v>
      </c>
      <c r="B80" s="8">
        <v>107896</v>
      </c>
      <c r="C80" s="8">
        <v>11925</v>
      </c>
      <c r="D80" s="8">
        <v>692</v>
      </c>
      <c r="E80" s="8">
        <v>1273</v>
      </c>
      <c r="F80" s="8">
        <v>7327</v>
      </c>
      <c r="G80" s="8">
        <v>4845</v>
      </c>
      <c r="H80" s="8">
        <v>2891</v>
      </c>
      <c r="I80" s="8">
        <v>40611</v>
      </c>
      <c r="J80" s="8">
        <v>2949</v>
      </c>
      <c r="K80" s="8">
        <v>18355</v>
      </c>
      <c r="L80" s="8">
        <v>9443</v>
      </c>
      <c r="M80" s="8">
        <v>0</v>
      </c>
      <c r="N80" s="8">
        <v>0</v>
      </c>
      <c r="O80" s="8">
        <v>7585</v>
      </c>
      <c r="P80" s="8">
        <v>0</v>
      </c>
      <c r="Q80" s="8">
        <v>2363</v>
      </c>
      <c r="R80" s="8">
        <v>415</v>
      </c>
      <c r="S80" s="8">
        <v>1010</v>
      </c>
      <c r="T80" s="8">
        <v>981</v>
      </c>
      <c r="U80" s="8">
        <v>1370</v>
      </c>
      <c r="V80" s="8">
        <v>1273</v>
      </c>
      <c r="W80" s="8">
        <v>5792</v>
      </c>
      <c r="X80" s="8">
        <v>4133</v>
      </c>
      <c r="Y80" s="8">
        <v>383</v>
      </c>
      <c r="Z80" s="8">
        <v>430</v>
      </c>
      <c r="AA80" s="8">
        <v>646</v>
      </c>
      <c r="AB80" s="8">
        <v>5249</v>
      </c>
      <c r="AC80" s="8">
        <v>0</v>
      </c>
      <c r="AD80" s="8">
        <v>2465</v>
      </c>
      <c r="AE80" s="8">
        <v>7327</v>
      </c>
      <c r="AF80" s="8">
        <v>27503</v>
      </c>
      <c r="AG80" s="8">
        <v>1968</v>
      </c>
      <c r="AH80" s="8">
        <v>4150</v>
      </c>
      <c r="AI80" s="8">
        <v>892</v>
      </c>
      <c r="AJ80" s="8">
        <v>113</v>
      </c>
      <c r="AK80" s="8">
        <v>5771</v>
      </c>
      <c r="AL80" s="8">
        <v>11401</v>
      </c>
      <c r="AM80" s="8">
        <v>0</v>
      </c>
      <c r="AN80" s="8">
        <v>783</v>
      </c>
      <c r="AO80" s="8">
        <v>4843</v>
      </c>
      <c r="AP80" s="8">
        <v>692</v>
      </c>
      <c r="AQ80" s="8">
        <v>0</v>
      </c>
      <c r="AR80" s="8">
        <v>2021</v>
      </c>
      <c r="AS80" s="8">
        <v>6954</v>
      </c>
      <c r="AT80" s="8">
        <v>1010</v>
      </c>
      <c r="AU80" s="8">
        <v>3086</v>
      </c>
      <c r="AV80" s="8">
        <v>2872</v>
      </c>
      <c r="AW80" s="169">
        <v>3.6323533517603375E-2</v>
      </c>
      <c r="AX80" s="141" t="s">
        <v>192</v>
      </c>
      <c r="AY80" s="170"/>
      <c r="AZ80" s="143" t="s">
        <v>191</v>
      </c>
      <c r="BB80" s="106">
        <v>79</v>
      </c>
    </row>
    <row r="81" spans="1:54" ht="13.5" thickBot="1" x14ac:dyDescent="0.25">
      <c r="A81" s="111" t="s">
        <v>105</v>
      </c>
      <c r="B81" s="8">
        <v>92303</v>
      </c>
      <c r="C81" s="8">
        <v>10408</v>
      </c>
      <c r="D81" s="8">
        <v>533</v>
      </c>
      <c r="E81" s="8">
        <v>1046</v>
      </c>
      <c r="F81" s="8">
        <v>5792</v>
      </c>
      <c r="G81" s="8">
        <v>4238</v>
      </c>
      <c r="H81" s="8">
        <v>2443</v>
      </c>
      <c r="I81" s="8">
        <v>35411</v>
      </c>
      <c r="J81" s="8">
        <v>2219</v>
      </c>
      <c r="K81" s="8">
        <v>15581</v>
      </c>
      <c r="L81" s="8">
        <v>8115</v>
      </c>
      <c r="M81" s="8">
        <v>0</v>
      </c>
      <c r="N81" s="8">
        <v>0</v>
      </c>
      <c r="O81" s="8">
        <v>6517</v>
      </c>
      <c r="P81" s="8">
        <v>0</v>
      </c>
      <c r="Q81" s="8">
        <v>1910</v>
      </c>
      <c r="R81" s="8">
        <v>401</v>
      </c>
      <c r="S81" s="8">
        <v>913</v>
      </c>
      <c r="T81" s="8">
        <v>759</v>
      </c>
      <c r="U81" s="8">
        <v>1027</v>
      </c>
      <c r="V81" s="8">
        <v>1046</v>
      </c>
      <c r="W81" s="8">
        <v>4923</v>
      </c>
      <c r="X81" s="8">
        <v>3642</v>
      </c>
      <c r="Y81" s="8">
        <v>274</v>
      </c>
      <c r="Z81" s="8">
        <v>396</v>
      </c>
      <c r="AA81" s="8">
        <v>602</v>
      </c>
      <c r="AB81" s="8">
        <v>4555</v>
      </c>
      <c r="AC81" s="8">
        <v>0</v>
      </c>
      <c r="AD81" s="8">
        <v>2412</v>
      </c>
      <c r="AE81" s="8">
        <v>5792</v>
      </c>
      <c r="AF81" s="8">
        <v>23914</v>
      </c>
      <c r="AG81" s="8">
        <v>1460</v>
      </c>
      <c r="AH81" s="8">
        <v>3374</v>
      </c>
      <c r="AI81" s="8">
        <v>652</v>
      </c>
      <c r="AJ81" s="8">
        <v>132</v>
      </c>
      <c r="AK81" s="8">
        <v>4849</v>
      </c>
      <c r="AL81" s="8">
        <v>9799</v>
      </c>
      <c r="AM81" s="8">
        <v>0</v>
      </c>
      <c r="AN81" s="8">
        <v>681</v>
      </c>
      <c r="AO81" s="8">
        <v>4599</v>
      </c>
      <c r="AP81" s="8">
        <v>533</v>
      </c>
      <c r="AQ81" s="8">
        <v>0</v>
      </c>
      <c r="AR81" s="8">
        <v>1917</v>
      </c>
      <c r="AS81" s="8">
        <v>5782</v>
      </c>
      <c r="AT81" s="8">
        <v>799</v>
      </c>
      <c r="AU81" s="8">
        <v>2648</v>
      </c>
      <c r="AV81" s="8">
        <v>2512</v>
      </c>
      <c r="AW81" s="169">
        <v>5.1368843511913287E-2</v>
      </c>
      <c r="AX81" s="141" t="s">
        <v>192</v>
      </c>
      <c r="AY81" s="170"/>
      <c r="AZ81" s="143" t="s">
        <v>191</v>
      </c>
      <c r="BB81" s="106">
        <v>80</v>
      </c>
    </row>
    <row r="82" spans="1:54" ht="13.5" thickBot="1" x14ac:dyDescent="0.25">
      <c r="A82" s="111" t="s">
        <v>106</v>
      </c>
      <c r="B82" s="8">
        <v>68682</v>
      </c>
      <c r="C82" s="8">
        <v>7534</v>
      </c>
      <c r="D82" s="8">
        <v>324</v>
      </c>
      <c r="E82" s="8">
        <v>760</v>
      </c>
      <c r="F82" s="8">
        <v>4534</v>
      </c>
      <c r="G82" s="8">
        <v>2938</v>
      </c>
      <c r="H82" s="8">
        <v>2101</v>
      </c>
      <c r="I82" s="8">
        <v>26976</v>
      </c>
      <c r="J82" s="8">
        <v>1661</v>
      </c>
      <c r="K82" s="8">
        <v>11087</v>
      </c>
      <c r="L82" s="8">
        <v>5953</v>
      </c>
      <c r="M82" s="8">
        <v>0</v>
      </c>
      <c r="N82" s="8">
        <v>0</v>
      </c>
      <c r="O82" s="8">
        <v>4814</v>
      </c>
      <c r="P82" s="8">
        <v>0</v>
      </c>
      <c r="Q82" s="8">
        <v>1690</v>
      </c>
      <c r="R82" s="8">
        <v>310</v>
      </c>
      <c r="S82" s="8">
        <v>704</v>
      </c>
      <c r="T82" s="8">
        <v>607</v>
      </c>
      <c r="U82" s="8">
        <v>701</v>
      </c>
      <c r="V82" s="8">
        <v>760</v>
      </c>
      <c r="W82" s="8">
        <v>3613</v>
      </c>
      <c r="X82" s="8">
        <v>2736</v>
      </c>
      <c r="Y82" s="8">
        <v>199</v>
      </c>
      <c r="Z82" s="8">
        <v>223</v>
      </c>
      <c r="AA82" s="8">
        <v>364</v>
      </c>
      <c r="AB82" s="8">
        <v>3575</v>
      </c>
      <c r="AC82" s="8">
        <v>0</v>
      </c>
      <c r="AD82" s="8">
        <v>1745</v>
      </c>
      <c r="AE82" s="8">
        <v>4534</v>
      </c>
      <c r="AF82" s="8">
        <v>18192</v>
      </c>
      <c r="AG82" s="8">
        <v>1054</v>
      </c>
      <c r="AH82" s="8">
        <v>2761</v>
      </c>
      <c r="AI82" s="8">
        <v>553</v>
      </c>
      <c r="AJ82" s="8">
        <v>101</v>
      </c>
      <c r="AK82" s="8">
        <v>3280</v>
      </c>
      <c r="AL82" s="8">
        <v>7161</v>
      </c>
      <c r="AM82" s="8">
        <v>0</v>
      </c>
      <c r="AN82" s="8">
        <v>497</v>
      </c>
      <c r="AO82" s="8">
        <v>3423</v>
      </c>
      <c r="AP82" s="8">
        <v>324</v>
      </c>
      <c r="AQ82" s="8">
        <v>0</v>
      </c>
      <c r="AR82" s="8">
        <v>1518</v>
      </c>
      <c r="AS82" s="8">
        <v>3926</v>
      </c>
      <c r="AT82" s="8">
        <v>492</v>
      </c>
      <c r="AU82" s="8">
        <v>2037</v>
      </c>
      <c r="AV82" s="8">
        <v>1602</v>
      </c>
      <c r="AW82" s="169">
        <v>7.6359212227207054E-2</v>
      </c>
      <c r="AX82" s="141" t="s">
        <v>192</v>
      </c>
      <c r="AY82" s="170"/>
      <c r="AZ82" s="143" t="s">
        <v>191</v>
      </c>
      <c r="BB82" s="106">
        <v>81</v>
      </c>
    </row>
    <row r="83" spans="1:54" ht="13.5" thickBot="1" x14ac:dyDescent="0.25">
      <c r="A83" s="111" t="s">
        <v>107</v>
      </c>
      <c r="B83" s="8">
        <v>41736</v>
      </c>
      <c r="C83" s="8">
        <v>4419</v>
      </c>
      <c r="D83" s="8">
        <v>235</v>
      </c>
      <c r="E83" s="8">
        <v>483</v>
      </c>
      <c r="F83" s="8">
        <v>3042</v>
      </c>
      <c r="G83" s="8">
        <v>1853</v>
      </c>
      <c r="H83" s="8">
        <v>1270</v>
      </c>
      <c r="I83" s="8">
        <v>16037</v>
      </c>
      <c r="J83" s="8">
        <v>1137</v>
      </c>
      <c r="K83" s="8">
        <v>6304</v>
      </c>
      <c r="L83" s="8">
        <v>3843</v>
      </c>
      <c r="M83" s="8">
        <v>0</v>
      </c>
      <c r="N83" s="8">
        <v>0</v>
      </c>
      <c r="O83" s="8">
        <v>3113</v>
      </c>
      <c r="P83" s="8">
        <v>0</v>
      </c>
      <c r="Q83" s="8">
        <v>1049</v>
      </c>
      <c r="R83" s="8">
        <v>165</v>
      </c>
      <c r="S83" s="8">
        <v>435</v>
      </c>
      <c r="T83" s="8">
        <v>411</v>
      </c>
      <c r="U83" s="8">
        <v>458</v>
      </c>
      <c r="V83" s="8">
        <v>483</v>
      </c>
      <c r="W83" s="8">
        <v>2380</v>
      </c>
      <c r="X83" s="8">
        <v>1656</v>
      </c>
      <c r="Y83" s="8">
        <v>121</v>
      </c>
      <c r="Z83" s="8">
        <v>150</v>
      </c>
      <c r="AA83" s="8">
        <v>213</v>
      </c>
      <c r="AB83" s="8">
        <v>2268</v>
      </c>
      <c r="AC83" s="8">
        <v>0</v>
      </c>
      <c r="AD83" s="8">
        <v>1084</v>
      </c>
      <c r="AE83" s="8">
        <v>3042</v>
      </c>
      <c r="AF83" s="8">
        <v>10814</v>
      </c>
      <c r="AG83" s="8">
        <v>726</v>
      </c>
      <c r="AH83" s="8">
        <v>1472</v>
      </c>
      <c r="AI83" s="8">
        <v>361</v>
      </c>
      <c r="AJ83" s="8">
        <v>56</v>
      </c>
      <c r="AK83" s="8">
        <v>1929</v>
      </c>
      <c r="AL83" s="8">
        <v>4064</v>
      </c>
      <c r="AM83" s="8">
        <v>0</v>
      </c>
      <c r="AN83" s="8">
        <v>298</v>
      </c>
      <c r="AO83" s="8">
        <v>2162</v>
      </c>
      <c r="AP83" s="8">
        <v>235</v>
      </c>
      <c r="AQ83" s="8">
        <v>0</v>
      </c>
      <c r="AR83" s="8">
        <v>834</v>
      </c>
      <c r="AS83" s="8">
        <v>2240</v>
      </c>
      <c r="AT83" s="8">
        <v>311</v>
      </c>
      <c r="AU83" s="8">
        <v>1255</v>
      </c>
      <c r="AV83" s="8">
        <v>1064</v>
      </c>
      <c r="AW83" s="169">
        <v>0.11266540642722117</v>
      </c>
      <c r="AX83" s="141" t="s">
        <v>192</v>
      </c>
      <c r="AY83" s="170"/>
      <c r="AZ83" s="143" t="s">
        <v>191</v>
      </c>
      <c r="BB83" s="106">
        <v>82</v>
      </c>
    </row>
    <row r="84" spans="1:54" ht="13.5" thickBot="1" x14ac:dyDescent="0.25">
      <c r="A84" s="113" t="s">
        <v>108</v>
      </c>
      <c r="B84" s="8">
        <v>20215</v>
      </c>
      <c r="C84" s="8">
        <v>2308</v>
      </c>
      <c r="D84" s="8">
        <v>133</v>
      </c>
      <c r="E84" s="8">
        <v>190</v>
      </c>
      <c r="F84" s="8">
        <v>1449</v>
      </c>
      <c r="G84" s="8">
        <v>891</v>
      </c>
      <c r="H84" s="8">
        <v>652</v>
      </c>
      <c r="I84" s="8">
        <v>7518</v>
      </c>
      <c r="J84" s="8">
        <v>534</v>
      </c>
      <c r="K84" s="8">
        <v>2906</v>
      </c>
      <c r="L84" s="8">
        <v>2003</v>
      </c>
      <c r="M84" s="8">
        <v>0</v>
      </c>
      <c r="N84" s="8">
        <v>0</v>
      </c>
      <c r="O84" s="8">
        <v>1631</v>
      </c>
      <c r="P84" s="8">
        <v>0</v>
      </c>
      <c r="Q84" s="8">
        <v>557</v>
      </c>
      <c r="R84" s="8">
        <v>73</v>
      </c>
      <c r="S84" s="8">
        <v>199</v>
      </c>
      <c r="T84" s="8">
        <v>186</v>
      </c>
      <c r="U84" s="8">
        <v>219</v>
      </c>
      <c r="V84" s="8">
        <v>190</v>
      </c>
      <c r="W84" s="8">
        <v>1299</v>
      </c>
      <c r="X84" s="8">
        <v>808</v>
      </c>
      <c r="Y84" s="8">
        <v>71</v>
      </c>
      <c r="Z84" s="8">
        <v>80</v>
      </c>
      <c r="AA84" s="8">
        <v>101</v>
      </c>
      <c r="AB84" s="8">
        <v>1229</v>
      </c>
      <c r="AC84" s="8">
        <v>0</v>
      </c>
      <c r="AD84" s="8">
        <v>472</v>
      </c>
      <c r="AE84" s="8">
        <v>1449</v>
      </c>
      <c r="AF84" s="8">
        <v>5074</v>
      </c>
      <c r="AG84" s="8">
        <v>348</v>
      </c>
      <c r="AH84" s="8">
        <v>670</v>
      </c>
      <c r="AI84" s="8">
        <v>243</v>
      </c>
      <c r="AJ84" s="8">
        <v>22</v>
      </c>
      <c r="AK84" s="8">
        <v>995</v>
      </c>
      <c r="AL84" s="8">
        <v>1888</v>
      </c>
      <c r="AM84" s="8">
        <v>0</v>
      </c>
      <c r="AN84" s="8">
        <v>133</v>
      </c>
      <c r="AO84" s="8">
        <v>966</v>
      </c>
      <c r="AP84" s="8">
        <v>133</v>
      </c>
      <c r="AQ84" s="8">
        <v>0</v>
      </c>
      <c r="AR84" s="8">
        <v>505</v>
      </c>
      <c r="AS84" s="8">
        <v>1018</v>
      </c>
      <c r="AT84" s="8">
        <v>200</v>
      </c>
      <c r="AU84" s="8">
        <v>636</v>
      </c>
      <c r="AV84" s="8">
        <v>451</v>
      </c>
      <c r="AW84" s="169">
        <v>0.17326673801878942</v>
      </c>
      <c r="AX84" s="141" t="s">
        <v>192</v>
      </c>
      <c r="AY84" s="170"/>
      <c r="AZ84" s="143" t="s">
        <v>191</v>
      </c>
      <c r="BB84" s="106">
        <v>83</v>
      </c>
    </row>
    <row r="85" spans="1:54" ht="13.5" thickBot="1" x14ac:dyDescent="0.25">
      <c r="A85" s="113" t="s">
        <v>109</v>
      </c>
      <c r="B85" s="8">
        <v>7365</v>
      </c>
      <c r="C85" s="8">
        <v>766</v>
      </c>
      <c r="D85" s="8">
        <v>44</v>
      </c>
      <c r="E85" s="8">
        <v>95</v>
      </c>
      <c r="F85" s="8">
        <v>510</v>
      </c>
      <c r="G85" s="8">
        <v>312</v>
      </c>
      <c r="H85" s="8">
        <v>237</v>
      </c>
      <c r="I85" s="8">
        <v>2871</v>
      </c>
      <c r="J85" s="8">
        <v>207</v>
      </c>
      <c r="K85" s="8">
        <v>1052</v>
      </c>
      <c r="L85" s="8">
        <v>685</v>
      </c>
      <c r="M85" s="8">
        <v>0</v>
      </c>
      <c r="N85" s="8">
        <v>0</v>
      </c>
      <c r="O85" s="8">
        <v>586</v>
      </c>
      <c r="P85" s="8">
        <v>0</v>
      </c>
      <c r="Q85" s="8">
        <v>221</v>
      </c>
      <c r="R85" s="8">
        <v>8</v>
      </c>
      <c r="S85" s="8">
        <v>70</v>
      </c>
      <c r="T85" s="8">
        <v>88</v>
      </c>
      <c r="U85" s="8">
        <v>79</v>
      </c>
      <c r="V85" s="8">
        <v>95</v>
      </c>
      <c r="W85" s="8">
        <v>475</v>
      </c>
      <c r="X85" s="8">
        <v>275</v>
      </c>
      <c r="Y85" s="8">
        <v>29</v>
      </c>
      <c r="Z85" s="8">
        <v>23</v>
      </c>
      <c r="AA85" s="8">
        <v>35</v>
      </c>
      <c r="AB85" s="8">
        <v>456</v>
      </c>
      <c r="AC85" s="8">
        <v>0</v>
      </c>
      <c r="AD85" s="8">
        <v>155</v>
      </c>
      <c r="AE85" s="8">
        <v>510</v>
      </c>
      <c r="AF85" s="8">
        <v>1870</v>
      </c>
      <c r="AG85" s="8">
        <v>119</v>
      </c>
      <c r="AH85" s="8">
        <v>249</v>
      </c>
      <c r="AI85" s="8">
        <v>53</v>
      </c>
      <c r="AJ85" s="8">
        <v>8</v>
      </c>
      <c r="AK85" s="8">
        <v>332</v>
      </c>
      <c r="AL85" s="8">
        <v>659</v>
      </c>
      <c r="AM85" s="8">
        <v>0</v>
      </c>
      <c r="AN85" s="8">
        <v>41</v>
      </c>
      <c r="AO85" s="8">
        <v>358</v>
      </c>
      <c r="AP85" s="8">
        <v>44</v>
      </c>
      <c r="AQ85" s="8">
        <v>0</v>
      </c>
      <c r="AR85" s="8">
        <v>159</v>
      </c>
      <c r="AS85" s="8">
        <v>393</v>
      </c>
      <c r="AT85" s="8">
        <v>78</v>
      </c>
      <c r="AU85" s="8">
        <v>330</v>
      </c>
      <c r="AV85" s="8">
        <v>153</v>
      </c>
      <c r="AW85" s="169"/>
      <c r="AX85" s="141"/>
      <c r="AY85" s="170"/>
      <c r="AZ85" s="143"/>
      <c r="BB85" s="106">
        <v>84</v>
      </c>
    </row>
    <row r="86" spans="1:54" ht="13.5" thickBot="1" x14ac:dyDescent="0.25">
      <c r="A86" s="111" t="s">
        <v>110</v>
      </c>
      <c r="B86" s="8">
        <v>36506</v>
      </c>
      <c r="C86" s="8">
        <v>3389</v>
      </c>
      <c r="D86" s="8">
        <v>245</v>
      </c>
      <c r="E86" s="8">
        <v>461</v>
      </c>
      <c r="F86" s="8">
        <v>2356</v>
      </c>
      <c r="G86" s="8">
        <v>1631</v>
      </c>
      <c r="H86" s="8">
        <v>1362</v>
      </c>
      <c r="I86" s="8">
        <v>13984</v>
      </c>
      <c r="J86" s="8">
        <v>975</v>
      </c>
      <c r="K86" s="8">
        <v>5369</v>
      </c>
      <c r="L86" s="8">
        <v>4042</v>
      </c>
      <c r="M86" s="8">
        <v>0</v>
      </c>
      <c r="N86" s="8">
        <v>0</v>
      </c>
      <c r="O86" s="8">
        <v>2692</v>
      </c>
      <c r="P86" s="8">
        <v>0</v>
      </c>
      <c r="Q86" s="8">
        <v>1157</v>
      </c>
      <c r="R86" s="8">
        <v>178</v>
      </c>
      <c r="S86" s="8">
        <v>401</v>
      </c>
      <c r="T86" s="8">
        <v>253</v>
      </c>
      <c r="U86" s="8">
        <v>518</v>
      </c>
      <c r="V86" s="8">
        <v>461</v>
      </c>
      <c r="W86" s="8">
        <v>1958</v>
      </c>
      <c r="X86" s="8">
        <v>1101</v>
      </c>
      <c r="Y86" s="8">
        <v>172</v>
      </c>
      <c r="Z86" s="8">
        <v>181</v>
      </c>
      <c r="AA86" s="8">
        <v>196</v>
      </c>
      <c r="AB86" s="8">
        <v>2602</v>
      </c>
      <c r="AC86" s="8">
        <v>0</v>
      </c>
      <c r="AD86" s="8">
        <v>829</v>
      </c>
      <c r="AE86" s="8">
        <v>2356</v>
      </c>
      <c r="AF86" s="8">
        <v>9782</v>
      </c>
      <c r="AG86" s="8">
        <v>722</v>
      </c>
      <c r="AH86" s="8">
        <v>899</v>
      </c>
      <c r="AI86" s="8">
        <v>295</v>
      </c>
      <c r="AJ86" s="8">
        <v>27</v>
      </c>
      <c r="AK86" s="8">
        <v>1634</v>
      </c>
      <c r="AL86" s="8">
        <v>3409</v>
      </c>
      <c r="AM86" s="8">
        <v>0</v>
      </c>
      <c r="AN86" s="8">
        <v>333</v>
      </c>
      <c r="AO86" s="8">
        <v>1697</v>
      </c>
      <c r="AP86" s="8">
        <v>245</v>
      </c>
      <c r="AQ86" s="8">
        <v>0</v>
      </c>
      <c r="AR86" s="8">
        <v>654</v>
      </c>
      <c r="AS86" s="8">
        <v>1960</v>
      </c>
      <c r="AT86" s="8">
        <v>284</v>
      </c>
      <c r="AU86" s="8">
        <v>1238</v>
      </c>
      <c r="AV86" s="8">
        <v>964</v>
      </c>
      <c r="AW86" s="169">
        <v>4.8490760931940774E-3</v>
      </c>
      <c r="AX86" s="141" t="s">
        <v>192</v>
      </c>
      <c r="AY86" s="170"/>
      <c r="AZ86" s="143" t="s">
        <v>191</v>
      </c>
      <c r="BB86" s="106">
        <v>85</v>
      </c>
    </row>
    <row r="87" spans="1:54" ht="13.5" thickBot="1" x14ac:dyDescent="0.25">
      <c r="A87" s="111" t="s">
        <v>111</v>
      </c>
      <c r="B87" s="8">
        <v>133201</v>
      </c>
      <c r="C87" s="8">
        <v>12749</v>
      </c>
      <c r="D87" s="8">
        <v>900</v>
      </c>
      <c r="E87" s="8">
        <v>1718</v>
      </c>
      <c r="F87" s="8">
        <v>8938</v>
      </c>
      <c r="G87" s="8">
        <v>5933</v>
      </c>
      <c r="H87" s="8">
        <v>4659</v>
      </c>
      <c r="I87" s="8">
        <v>50579</v>
      </c>
      <c r="J87" s="8">
        <v>3623</v>
      </c>
      <c r="K87" s="8">
        <v>20574</v>
      </c>
      <c r="L87" s="8">
        <v>13911</v>
      </c>
      <c r="M87" s="8">
        <v>0</v>
      </c>
      <c r="N87" s="8">
        <v>0</v>
      </c>
      <c r="O87" s="8">
        <v>9617</v>
      </c>
      <c r="P87" s="8">
        <v>0</v>
      </c>
      <c r="Q87" s="8">
        <v>4044</v>
      </c>
      <c r="R87" s="8">
        <v>534</v>
      </c>
      <c r="S87" s="8">
        <v>1272</v>
      </c>
      <c r="T87" s="8">
        <v>863</v>
      </c>
      <c r="U87" s="8">
        <v>1846</v>
      </c>
      <c r="V87" s="8">
        <v>1718</v>
      </c>
      <c r="W87" s="8">
        <v>7213</v>
      </c>
      <c r="X87" s="8">
        <v>4283</v>
      </c>
      <c r="Y87" s="8">
        <v>563</v>
      </c>
      <c r="Z87" s="8">
        <v>657</v>
      </c>
      <c r="AA87" s="8">
        <v>792</v>
      </c>
      <c r="AB87" s="8">
        <v>8511</v>
      </c>
      <c r="AC87" s="8">
        <v>0</v>
      </c>
      <c r="AD87" s="8">
        <v>2968</v>
      </c>
      <c r="AE87" s="8">
        <v>8938</v>
      </c>
      <c r="AF87" s="8">
        <v>34852</v>
      </c>
      <c r="AG87" s="8">
        <v>2760</v>
      </c>
      <c r="AH87" s="8">
        <v>3869</v>
      </c>
      <c r="AI87" s="8">
        <v>1105</v>
      </c>
      <c r="AJ87" s="8">
        <v>81</v>
      </c>
      <c r="AK87" s="8">
        <v>6187</v>
      </c>
      <c r="AL87" s="8">
        <v>13086</v>
      </c>
      <c r="AM87" s="8">
        <v>0</v>
      </c>
      <c r="AN87" s="8">
        <v>1132</v>
      </c>
      <c r="AO87" s="8">
        <v>5984</v>
      </c>
      <c r="AP87" s="8">
        <v>900</v>
      </c>
      <c r="AQ87" s="8">
        <v>0</v>
      </c>
      <c r="AR87" s="8">
        <v>2279</v>
      </c>
      <c r="AS87" s="8">
        <v>7488</v>
      </c>
      <c r="AT87" s="8">
        <v>1119</v>
      </c>
      <c r="AU87" s="8">
        <v>4519</v>
      </c>
      <c r="AV87" s="8">
        <v>3638</v>
      </c>
      <c r="AW87" s="169">
        <v>2.7637833825549992E-4</v>
      </c>
      <c r="AX87" s="141" t="s">
        <v>192</v>
      </c>
      <c r="AY87" s="170"/>
      <c r="AZ87" s="143" t="s">
        <v>191</v>
      </c>
      <c r="BB87" s="106">
        <v>86</v>
      </c>
    </row>
    <row r="88" spans="1:54" ht="13.5" thickBot="1" x14ac:dyDescent="0.25">
      <c r="A88" s="111" t="s">
        <v>112</v>
      </c>
      <c r="B88" s="8">
        <v>145745</v>
      </c>
      <c r="C88" s="8">
        <v>14503</v>
      </c>
      <c r="D88" s="8">
        <v>1003</v>
      </c>
      <c r="E88" s="8">
        <v>1778</v>
      </c>
      <c r="F88" s="8">
        <v>9940</v>
      </c>
      <c r="G88" s="8">
        <v>6522</v>
      </c>
      <c r="H88" s="8">
        <v>4355</v>
      </c>
      <c r="I88" s="8">
        <v>54561</v>
      </c>
      <c r="J88" s="8">
        <v>3883</v>
      </c>
      <c r="K88" s="8">
        <v>24376</v>
      </c>
      <c r="L88" s="8">
        <v>14913</v>
      </c>
      <c r="M88" s="8">
        <v>0</v>
      </c>
      <c r="N88" s="8">
        <v>0</v>
      </c>
      <c r="O88" s="8">
        <v>9911</v>
      </c>
      <c r="P88" s="8">
        <v>0</v>
      </c>
      <c r="Q88" s="8">
        <v>3759</v>
      </c>
      <c r="R88" s="8">
        <v>442</v>
      </c>
      <c r="S88" s="8">
        <v>1478</v>
      </c>
      <c r="T88" s="8">
        <v>1048</v>
      </c>
      <c r="U88" s="8">
        <v>1912</v>
      </c>
      <c r="V88" s="8">
        <v>1778</v>
      </c>
      <c r="W88" s="8">
        <v>7236</v>
      </c>
      <c r="X88" s="8">
        <v>5018</v>
      </c>
      <c r="Y88" s="8">
        <v>637</v>
      </c>
      <c r="Z88" s="8">
        <v>847</v>
      </c>
      <c r="AA88" s="8">
        <v>1096</v>
      </c>
      <c r="AB88" s="8">
        <v>8632</v>
      </c>
      <c r="AC88" s="8">
        <v>0</v>
      </c>
      <c r="AD88" s="8">
        <v>3242</v>
      </c>
      <c r="AE88" s="8">
        <v>9940</v>
      </c>
      <c r="AF88" s="8">
        <v>36932</v>
      </c>
      <c r="AG88" s="8">
        <v>2835</v>
      </c>
      <c r="AH88" s="8">
        <v>4440</v>
      </c>
      <c r="AI88" s="8">
        <v>1196</v>
      </c>
      <c r="AJ88" s="8">
        <v>154</v>
      </c>
      <c r="AK88" s="8">
        <v>7177</v>
      </c>
      <c r="AL88" s="8">
        <v>15849</v>
      </c>
      <c r="AM88" s="8">
        <v>0</v>
      </c>
      <c r="AN88" s="8">
        <v>1197</v>
      </c>
      <c r="AO88" s="8">
        <v>6597</v>
      </c>
      <c r="AP88" s="8">
        <v>1003</v>
      </c>
      <c r="AQ88" s="8">
        <v>0</v>
      </c>
      <c r="AR88" s="8">
        <v>2308</v>
      </c>
      <c r="AS88" s="8">
        <v>8527</v>
      </c>
      <c r="AT88" s="8">
        <v>1368</v>
      </c>
      <c r="AU88" s="8">
        <v>4859</v>
      </c>
      <c r="AV88" s="8">
        <v>4238</v>
      </c>
      <c r="AW88" s="169">
        <v>6.8724271350913E-5</v>
      </c>
      <c r="AX88" s="141" t="s">
        <v>192</v>
      </c>
      <c r="AY88" s="170"/>
      <c r="AZ88" s="143" t="s">
        <v>191</v>
      </c>
      <c r="BB88" s="106">
        <v>87</v>
      </c>
    </row>
    <row r="89" spans="1:54" ht="13.5" thickBot="1" x14ac:dyDescent="0.25">
      <c r="A89" s="111" t="s">
        <v>113</v>
      </c>
      <c r="B89" s="8">
        <v>150444</v>
      </c>
      <c r="C89" s="8">
        <v>15248</v>
      </c>
      <c r="D89" s="8">
        <v>1027</v>
      </c>
      <c r="E89" s="8">
        <v>1806</v>
      </c>
      <c r="F89" s="8">
        <v>10158</v>
      </c>
      <c r="G89" s="8">
        <v>6798</v>
      </c>
      <c r="H89" s="8">
        <v>4478</v>
      </c>
      <c r="I89" s="8">
        <v>56554</v>
      </c>
      <c r="J89" s="8">
        <v>3896</v>
      </c>
      <c r="K89" s="8">
        <v>25385</v>
      </c>
      <c r="L89" s="8">
        <v>15231</v>
      </c>
      <c r="M89" s="8">
        <v>0</v>
      </c>
      <c r="N89" s="8">
        <v>0</v>
      </c>
      <c r="O89" s="8">
        <v>9863</v>
      </c>
      <c r="P89" s="8">
        <v>0</v>
      </c>
      <c r="Q89" s="8">
        <v>3786</v>
      </c>
      <c r="R89" s="8">
        <v>519</v>
      </c>
      <c r="S89" s="8">
        <v>1400</v>
      </c>
      <c r="T89" s="8">
        <v>1202</v>
      </c>
      <c r="U89" s="8">
        <v>2178</v>
      </c>
      <c r="V89" s="8">
        <v>1806</v>
      </c>
      <c r="W89" s="8">
        <v>7418</v>
      </c>
      <c r="X89" s="8">
        <v>5089</v>
      </c>
      <c r="Y89" s="8">
        <v>674</v>
      </c>
      <c r="Z89" s="8">
        <v>918</v>
      </c>
      <c r="AA89" s="8">
        <v>1136</v>
      </c>
      <c r="AB89" s="8">
        <v>8577</v>
      </c>
      <c r="AC89" s="8">
        <v>0</v>
      </c>
      <c r="AD89" s="8">
        <v>3120</v>
      </c>
      <c r="AE89" s="8">
        <v>10158</v>
      </c>
      <c r="AF89" s="8">
        <v>38476</v>
      </c>
      <c r="AG89" s="8">
        <v>2694</v>
      </c>
      <c r="AH89" s="8">
        <v>4888</v>
      </c>
      <c r="AI89" s="8">
        <v>1425</v>
      </c>
      <c r="AJ89" s="8">
        <v>173</v>
      </c>
      <c r="AK89" s="8">
        <v>7652</v>
      </c>
      <c r="AL89" s="8">
        <v>16684</v>
      </c>
      <c r="AM89" s="8">
        <v>0</v>
      </c>
      <c r="AN89" s="8">
        <v>1045</v>
      </c>
      <c r="AO89" s="8">
        <v>6346</v>
      </c>
      <c r="AP89" s="8">
        <v>1027</v>
      </c>
      <c r="AQ89" s="8">
        <v>0</v>
      </c>
      <c r="AR89" s="8">
        <v>2507</v>
      </c>
      <c r="AS89" s="8">
        <v>8701</v>
      </c>
      <c r="AT89" s="8">
        <v>1500</v>
      </c>
      <c r="AU89" s="8">
        <v>5034</v>
      </c>
      <c r="AV89" s="8">
        <v>4311</v>
      </c>
      <c r="AW89" s="169">
        <v>1.4849823093411843E-4</v>
      </c>
      <c r="AX89" s="141" t="s">
        <v>192</v>
      </c>
      <c r="AY89" s="170"/>
      <c r="AZ89" s="143" t="s">
        <v>191</v>
      </c>
      <c r="BB89" s="106">
        <v>88</v>
      </c>
    </row>
    <row r="90" spans="1:54" ht="13.5" thickBot="1" x14ac:dyDescent="0.25">
      <c r="A90" s="111" t="s">
        <v>114</v>
      </c>
      <c r="B90" s="8">
        <v>172731</v>
      </c>
      <c r="C90" s="8">
        <v>18184</v>
      </c>
      <c r="D90" s="8">
        <v>1122</v>
      </c>
      <c r="E90" s="8">
        <v>2081</v>
      </c>
      <c r="F90" s="8">
        <v>11722</v>
      </c>
      <c r="G90" s="8">
        <v>8168</v>
      </c>
      <c r="H90" s="8">
        <v>5240</v>
      </c>
      <c r="I90" s="8">
        <v>65111</v>
      </c>
      <c r="J90" s="8">
        <v>4581</v>
      </c>
      <c r="K90" s="8">
        <v>27683</v>
      </c>
      <c r="L90" s="8">
        <v>17077</v>
      </c>
      <c r="M90" s="8">
        <v>0</v>
      </c>
      <c r="N90" s="8">
        <v>0</v>
      </c>
      <c r="O90" s="8">
        <v>11762</v>
      </c>
      <c r="P90" s="8">
        <v>0</v>
      </c>
      <c r="Q90" s="8">
        <v>4358</v>
      </c>
      <c r="R90" s="8">
        <v>695</v>
      </c>
      <c r="S90" s="8">
        <v>1614</v>
      </c>
      <c r="T90" s="8">
        <v>1439</v>
      </c>
      <c r="U90" s="8">
        <v>2445</v>
      </c>
      <c r="V90" s="8">
        <v>2081</v>
      </c>
      <c r="W90" s="8">
        <v>8913</v>
      </c>
      <c r="X90" s="8">
        <v>6349</v>
      </c>
      <c r="Y90" s="8">
        <v>705</v>
      </c>
      <c r="Z90" s="8">
        <v>990</v>
      </c>
      <c r="AA90" s="8">
        <v>1114</v>
      </c>
      <c r="AB90" s="8">
        <v>9952</v>
      </c>
      <c r="AC90" s="8">
        <v>0</v>
      </c>
      <c r="AD90" s="8">
        <v>3743</v>
      </c>
      <c r="AE90" s="8">
        <v>11722</v>
      </c>
      <c r="AF90" s="8">
        <v>44416</v>
      </c>
      <c r="AG90" s="8">
        <v>3142</v>
      </c>
      <c r="AH90" s="8">
        <v>5543</v>
      </c>
      <c r="AI90" s="8">
        <v>1626</v>
      </c>
      <c r="AJ90" s="8">
        <v>187</v>
      </c>
      <c r="AK90" s="8">
        <v>8751</v>
      </c>
      <c r="AL90" s="8">
        <v>18067</v>
      </c>
      <c r="AM90" s="8">
        <v>0</v>
      </c>
      <c r="AN90" s="8">
        <v>1235</v>
      </c>
      <c r="AO90" s="8">
        <v>7410</v>
      </c>
      <c r="AP90" s="8">
        <v>1122</v>
      </c>
      <c r="AQ90" s="8">
        <v>0</v>
      </c>
      <c r="AR90" s="8">
        <v>3084</v>
      </c>
      <c r="AS90" s="8">
        <v>9616</v>
      </c>
      <c r="AT90" s="8">
        <v>1980</v>
      </c>
      <c r="AU90" s="8">
        <v>5923</v>
      </c>
      <c r="AV90" s="8">
        <v>4509</v>
      </c>
      <c r="AW90" s="169">
        <v>4.1819671285926242E-4</v>
      </c>
      <c r="AX90" s="141" t="s">
        <v>192</v>
      </c>
      <c r="AY90" s="170"/>
      <c r="AZ90" s="143" t="s">
        <v>191</v>
      </c>
      <c r="BB90" s="106">
        <v>89</v>
      </c>
    </row>
    <row r="91" spans="1:54" ht="13.5" thickBot="1" x14ac:dyDescent="0.25">
      <c r="A91" s="111" t="s">
        <v>115</v>
      </c>
      <c r="B91" s="8">
        <v>204286</v>
      </c>
      <c r="C91" s="8">
        <v>19142</v>
      </c>
      <c r="D91" s="8">
        <v>1103</v>
      </c>
      <c r="E91" s="8">
        <v>2063</v>
      </c>
      <c r="F91" s="8">
        <v>12671</v>
      </c>
      <c r="G91" s="8">
        <v>8264</v>
      </c>
      <c r="H91" s="8">
        <v>7448</v>
      </c>
      <c r="I91" s="8">
        <v>82959</v>
      </c>
      <c r="J91" s="8">
        <v>4473</v>
      </c>
      <c r="K91" s="8">
        <v>30662</v>
      </c>
      <c r="L91" s="8">
        <v>20853</v>
      </c>
      <c r="M91" s="8">
        <v>0</v>
      </c>
      <c r="N91" s="8">
        <v>0</v>
      </c>
      <c r="O91" s="8">
        <v>14648</v>
      </c>
      <c r="P91" s="8">
        <v>0</v>
      </c>
      <c r="Q91" s="8">
        <v>6197</v>
      </c>
      <c r="R91" s="8">
        <v>1099</v>
      </c>
      <c r="S91" s="8">
        <v>1770</v>
      </c>
      <c r="T91" s="8">
        <v>1231</v>
      </c>
      <c r="U91" s="8">
        <v>2448</v>
      </c>
      <c r="V91" s="8">
        <v>2063</v>
      </c>
      <c r="W91" s="8">
        <v>11128</v>
      </c>
      <c r="X91" s="8">
        <v>6508</v>
      </c>
      <c r="Y91" s="8">
        <v>825</v>
      </c>
      <c r="Z91" s="8">
        <v>878</v>
      </c>
      <c r="AA91" s="8">
        <v>1178</v>
      </c>
      <c r="AB91" s="8">
        <v>13130</v>
      </c>
      <c r="AC91" s="8">
        <v>0</v>
      </c>
      <c r="AD91" s="8">
        <v>3961</v>
      </c>
      <c r="AE91" s="8">
        <v>12671</v>
      </c>
      <c r="AF91" s="8">
        <v>58517</v>
      </c>
      <c r="AG91" s="8">
        <v>3242</v>
      </c>
      <c r="AH91" s="8">
        <v>6333</v>
      </c>
      <c r="AI91" s="8">
        <v>1795</v>
      </c>
      <c r="AJ91" s="8">
        <v>152</v>
      </c>
      <c r="AK91" s="8">
        <v>8983</v>
      </c>
      <c r="AL91" s="8">
        <v>19675</v>
      </c>
      <c r="AM91" s="8">
        <v>0</v>
      </c>
      <c r="AN91" s="8">
        <v>1750</v>
      </c>
      <c r="AO91" s="8">
        <v>9353</v>
      </c>
      <c r="AP91" s="8">
        <v>1103</v>
      </c>
      <c r="AQ91" s="8">
        <v>0</v>
      </c>
      <c r="AR91" s="8">
        <v>3651</v>
      </c>
      <c r="AS91" s="8">
        <v>10987</v>
      </c>
      <c r="AT91" s="8">
        <v>1855</v>
      </c>
      <c r="AU91" s="8">
        <v>6753</v>
      </c>
      <c r="AV91" s="8">
        <v>5050</v>
      </c>
      <c r="AW91" s="169">
        <v>5.083808071292931E-4</v>
      </c>
      <c r="AX91" s="141" t="s">
        <v>192</v>
      </c>
      <c r="AY91" s="170"/>
      <c r="AZ91" s="143" t="s">
        <v>191</v>
      </c>
      <c r="BB91" s="106">
        <v>90</v>
      </c>
    </row>
    <row r="92" spans="1:54" ht="13.5" thickBot="1" x14ac:dyDescent="0.25">
      <c r="A92" s="111" t="s">
        <v>116</v>
      </c>
      <c r="B92" s="8">
        <v>203207</v>
      </c>
      <c r="C92" s="8">
        <v>16807</v>
      </c>
      <c r="D92" s="8">
        <v>976</v>
      </c>
      <c r="E92" s="8">
        <v>2071</v>
      </c>
      <c r="F92" s="8">
        <v>11488</v>
      </c>
      <c r="G92" s="8">
        <v>7959</v>
      </c>
      <c r="H92" s="8">
        <v>7153</v>
      </c>
      <c r="I92" s="8">
        <v>85378</v>
      </c>
      <c r="J92" s="8">
        <v>4685</v>
      </c>
      <c r="K92" s="8">
        <v>30044</v>
      </c>
      <c r="L92" s="8">
        <v>22357</v>
      </c>
      <c r="M92" s="8">
        <v>0</v>
      </c>
      <c r="N92" s="8">
        <v>0</v>
      </c>
      <c r="O92" s="8">
        <v>14289</v>
      </c>
      <c r="P92" s="8">
        <v>0</v>
      </c>
      <c r="Q92" s="8">
        <v>6115</v>
      </c>
      <c r="R92" s="8">
        <v>893</v>
      </c>
      <c r="S92" s="8">
        <v>1733</v>
      </c>
      <c r="T92" s="8">
        <v>931</v>
      </c>
      <c r="U92" s="8">
        <v>2268</v>
      </c>
      <c r="V92" s="8">
        <v>2071</v>
      </c>
      <c r="W92" s="8">
        <v>10625</v>
      </c>
      <c r="X92" s="8">
        <v>5663</v>
      </c>
      <c r="Y92" s="8">
        <v>751</v>
      </c>
      <c r="Z92" s="8">
        <v>809</v>
      </c>
      <c r="AA92" s="8">
        <v>1031</v>
      </c>
      <c r="AB92" s="8">
        <v>14912</v>
      </c>
      <c r="AC92" s="8">
        <v>0</v>
      </c>
      <c r="AD92" s="8">
        <v>4152</v>
      </c>
      <c r="AE92" s="8">
        <v>11488</v>
      </c>
      <c r="AF92" s="8">
        <v>61554</v>
      </c>
      <c r="AG92" s="8">
        <v>3754</v>
      </c>
      <c r="AH92" s="8">
        <v>6051</v>
      </c>
      <c r="AI92" s="8">
        <v>1461</v>
      </c>
      <c r="AJ92" s="8">
        <v>145</v>
      </c>
      <c r="AK92" s="8">
        <v>7884</v>
      </c>
      <c r="AL92" s="8">
        <v>18688</v>
      </c>
      <c r="AM92" s="8">
        <v>0</v>
      </c>
      <c r="AN92" s="8">
        <v>1931</v>
      </c>
      <c r="AO92" s="8">
        <v>9454</v>
      </c>
      <c r="AP92" s="8">
        <v>976</v>
      </c>
      <c r="AQ92" s="8">
        <v>0</v>
      </c>
      <c r="AR92" s="8">
        <v>3260</v>
      </c>
      <c r="AS92" s="8">
        <v>11356</v>
      </c>
      <c r="AT92" s="8">
        <v>1539</v>
      </c>
      <c r="AU92" s="8">
        <v>6537</v>
      </c>
      <c r="AV92" s="8">
        <v>5175</v>
      </c>
      <c r="AW92" s="169">
        <v>7.1807977021447341E-4</v>
      </c>
      <c r="AX92" s="141" t="s">
        <v>192</v>
      </c>
      <c r="AY92" s="170"/>
      <c r="AZ92" s="143" t="s">
        <v>191</v>
      </c>
      <c r="BB92" s="106">
        <v>91</v>
      </c>
    </row>
    <row r="93" spans="1:54" ht="13.5" thickBot="1" x14ac:dyDescent="0.25">
      <c r="A93" s="111" t="s">
        <v>117</v>
      </c>
      <c r="B93" s="8">
        <v>170841</v>
      </c>
      <c r="C93" s="8">
        <v>14839</v>
      </c>
      <c r="D93" s="8">
        <v>840</v>
      </c>
      <c r="E93" s="8">
        <v>1661</v>
      </c>
      <c r="F93" s="8">
        <v>10095</v>
      </c>
      <c r="G93" s="8">
        <v>7345</v>
      </c>
      <c r="H93" s="8">
        <v>5743</v>
      </c>
      <c r="I93" s="8">
        <v>70058</v>
      </c>
      <c r="J93" s="8">
        <v>4161</v>
      </c>
      <c r="K93" s="8">
        <v>26305</v>
      </c>
      <c r="L93" s="8">
        <v>18575</v>
      </c>
      <c r="M93" s="8">
        <v>0</v>
      </c>
      <c r="N93" s="8">
        <v>0</v>
      </c>
      <c r="O93" s="8">
        <v>11219</v>
      </c>
      <c r="P93" s="8">
        <v>0</v>
      </c>
      <c r="Q93" s="8">
        <v>4900</v>
      </c>
      <c r="R93" s="8">
        <v>723</v>
      </c>
      <c r="S93" s="8">
        <v>1494</v>
      </c>
      <c r="T93" s="8">
        <v>1035</v>
      </c>
      <c r="U93" s="8">
        <v>2179</v>
      </c>
      <c r="V93" s="8">
        <v>1661</v>
      </c>
      <c r="W93" s="8">
        <v>8365</v>
      </c>
      <c r="X93" s="8">
        <v>5149</v>
      </c>
      <c r="Y93" s="8">
        <v>666</v>
      </c>
      <c r="Z93" s="8">
        <v>747</v>
      </c>
      <c r="AA93" s="8">
        <v>937</v>
      </c>
      <c r="AB93" s="8">
        <v>12117</v>
      </c>
      <c r="AC93" s="8">
        <v>0</v>
      </c>
      <c r="AD93" s="8">
        <v>3876</v>
      </c>
      <c r="AE93" s="8">
        <v>10095</v>
      </c>
      <c r="AF93" s="8">
        <v>50430</v>
      </c>
      <c r="AG93" s="8">
        <v>3126</v>
      </c>
      <c r="AH93" s="8">
        <v>4788</v>
      </c>
      <c r="AI93" s="8">
        <v>1366</v>
      </c>
      <c r="AJ93" s="8">
        <v>120</v>
      </c>
      <c r="AK93" s="8">
        <v>7107</v>
      </c>
      <c r="AL93" s="8">
        <v>16288</v>
      </c>
      <c r="AM93" s="8">
        <v>0</v>
      </c>
      <c r="AN93" s="8">
        <v>1360</v>
      </c>
      <c r="AO93" s="8">
        <v>7833</v>
      </c>
      <c r="AP93" s="8">
        <v>840</v>
      </c>
      <c r="AQ93" s="8">
        <v>0</v>
      </c>
      <c r="AR93" s="8">
        <v>2583</v>
      </c>
      <c r="AS93" s="8">
        <v>10017</v>
      </c>
      <c r="AT93" s="8">
        <v>1290</v>
      </c>
      <c r="AU93" s="8">
        <v>5404</v>
      </c>
      <c r="AV93" s="8">
        <v>4345</v>
      </c>
      <c r="AW93" s="169">
        <v>1.3012171924050929E-3</v>
      </c>
      <c r="AX93" s="141" t="s">
        <v>192</v>
      </c>
      <c r="AY93" s="170"/>
      <c r="AZ93" s="143" t="s">
        <v>191</v>
      </c>
      <c r="BB93" s="106">
        <v>92</v>
      </c>
    </row>
    <row r="94" spans="1:54" ht="13.5" thickBot="1" x14ac:dyDescent="0.25">
      <c r="A94" s="111" t="s">
        <v>118</v>
      </c>
      <c r="B94" s="8">
        <v>184293</v>
      </c>
      <c r="C94" s="8">
        <v>17844</v>
      </c>
      <c r="D94" s="8">
        <v>1126</v>
      </c>
      <c r="E94" s="8">
        <v>1868</v>
      </c>
      <c r="F94" s="8">
        <v>11523</v>
      </c>
      <c r="G94" s="8">
        <v>7866</v>
      </c>
      <c r="H94" s="8">
        <v>5914</v>
      </c>
      <c r="I94" s="8">
        <v>72881</v>
      </c>
      <c r="J94" s="8">
        <v>4773</v>
      </c>
      <c r="K94" s="8">
        <v>29912</v>
      </c>
      <c r="L94" s="8">
        <v>19090</v>
      </c>
      <c r="M94" s="8">
        <v>0</v>
      </c>
      <c r="N94" s="8">
        <v>0</v>
      </c>
      <c r="O94" s="8">
        <v>11496</v>
      </c>
      <c r="P94" s="8">
        <v>0</v>
      </c>
      <c r="Q94" s="8">
        <v>4994</v>
      </c>
      <c r="R94" s="8">
        <v>758</v>
      </c>
      <c r="S94" s="8">
        <v>1580</v>
      </c>
      <c r="T94" s="8">
        <v>1378</v>
      </c>
      <c r="U94" s="8">
        <v>2440</v>
      </c>
      <c r="V94" s="8">
        <v>1868</v>
      </c>
      <c r="W94" s="8">
        <v>8501</v>
      </c>
      <c r="X94" s="8">
        <v>6315</v>
      </c>
      <c r="Y94" s="8">
        <v>724</v>
      </c>
      <c r="Z94" s="8">
        <v>909</v>
      </c>
      <c r="AA94" s="8">
        <v>1148</v>
      </c>
      <c r="AB94" s="8">
        <v>11772</v>
      </c>
      <c r="AC94" s="8">
        <v>0</v>
      </c>
      <c r="AD94" s="8">
        <v>3773</v>
      </c>
      <c r="AE94" s="8">
        <v>11523</v>
      </c>
      <c r="AF94" s="8">
        <v>50935</v>
      </c>
      <c r="AG94" s="8">
        <v>3395</v>
      </c>
      <c r="AH94" s="8">
        <v>5746</v>
      </c>
      <c r="AI94" s="8">
        <v>1514</v>
      </c>
      <c r="AJ94" s="8">
        <v>162</v>
      </c>
      <c r="AK94" s="8">
        <v>8548</v>
      </c>
      <c r="AL94" s="8">
        <v>19116</v>
      </c>
      <c r="AM94" s="8">
        <v>0</v>
      </c>
      <c r="AN94" s="8">
        <v>1415</v>
      </c>
      <c r="AO94" s="8">
        <v>8483</v>
      </c>
      <c r="AP94" s="8">
        <v>1126</v>
      </c>
      <c r="AQ94" s="8">
        <v>0</v>
      </c>
      <c r="AR94" s="8">
        <v>2981</v>
      </c>
      <c r="AS94" s="8">
        <v>10796</v>
      </c>
      <c r="AT94" s="8">
        <v>1653</v>
      </c>
      <c r="AU94" s="8">
        <v>5845</v>
      </c>
      <c r="AV94" s="8">
        <v>4895</v>
      </c>
      <c r="AW94" s="169">
        <v>1.8920600317742689E-3</v>
      </c>
      <c r="AX94" s="141" t="s">
        <v>192</v>
      </c>
      <c r="AY94" s="170"/>
      <c r="AZ94" s="143" t="s">
        <v>191</v>
      </c>
      <c r="BB94" s="106">
        <v>93</v>
      </c>
    </row>
    <row r="95" spans="1:54" ht="13.5" thickBot="1" x14ac:dyDescent="0.25">
      <c r="A95" s="111" t="s">
        <v>119</v>
      </c>
      <c r="B95" s="8">
        <v>202466</v>
      </c>
      <c r="C95" s="8">
        <v>20386</v>
      </c>
      <c r="D95" s="8">
        <v>1245</v>
      </c>
      <c r="E95" s="8">
        <v>2140</v>
      </c>
      <c r="F95" s="8">
        <v>13003</v>
      </c>
      <c r="G95" s="8">
        <v>8667</v>
      </c>
      <c r="H95" s="8">
        <v>5781</v>
      </c>
      <c r="I95" s="8">
        <v>81434</v>
      </c>
      <c r="J95" s="8">
        <v>5062</v>
      </c>
      <c r="K95" s="8">
        <v>32476</v>
      </c>
      <c r="L95" s="8">
        <v>19495</v>
      </c>
      <c r="M95" s="8">
        <v>0</v>
      </c>
      <c r="N95" s="8">
        <v>0</v>
      </c>
      <c r="O95" s="8">
        <v>12777</v>
      </c>
      <c r="P95" s="8">
        <v>0</v>
      </c>
      <c r="Q95" s="8">
        <v>4842</v>
      </c>
      <c r="R95" s="8">
        <v>772</v>
      </c>
      <c r="S95" s="8">
        <v>1897</v>
      </c>
      <c r="T95" s="8">
        <v>1407</v>
      </c>
      <c r="U95" s="8">
        <v>2563</v>
      </c>
      <c r="V95" s="8">
        <v>2140</v>
      </c>
      <c r="W95" s="8">
        <v>9508</v>
      </c>
      <c r="X95" s="8">
        <v>7263</v>
      </c>
      <c r="Y95" s="8">
        <v>895</v>
      </c>
      <c r="Z95" s="8">
        <v>945</v>
      </c>
      <c r="AA95" s="8">
        <v>1390</v>
      </c>
      <c r="AB95" s="8">
        <v>11643</v>
      </c>
      <c r="AC95" s="8">
        <v>0</v>
      </c>
      <c r="AD95" s="8">
        <v>4200</v>
      </c>
      <c r="AE95" s="8">
        <v>13003</v>
      </c>
      <c r="AF95" s="8">
        <v>55891</v>
      </c>
      <c r="AG95" s="8">
        <v>3655</v>
      </c>
      <c r="AH95" s="8">
        <v>7009</v>
      </c>
      <c r="AI95" s="8">
        <v>1693</v>
      </c>
      <c r="AJ95" s="8">
        <v>167</v>
      </c>
      <c r="AK95" s="8">
        <v>9823</v>
      </c>
      <c r="AL95" s="8">
        <v>20957</v>
      </c>
      <c r="AM95" s="8">
        <v>0</v>
      </c>
      <c r="AN95" s="8">
        <v>1372</v>
      </c>
      <c r="AO95" s="8">
        <v>9342</v>
      </c>
      <c r="AP95" s="8">
        <v>1245</v>
      </c>
      <c r="AQ95" s="8">
        <v>0</v>
      </c>
      <c r="AR95" s="8">
        <v>3300</v>
      </c>
      <c r="AS95" s="8">
        <v>11519</v>
      </c>
      <c r="AT95" s="8">
        <v>1904</v>
      </c>
      <c r="AU95" s="8">
        <v>6907</v>
      </c>
      <c r="AV95" s="8">
        <v>5214</v>
      </c>
      <c r="AW95" s="169">
        <v>2.5314072841120753E-3</v>
      </c>
      <c r="AX95" s="141" t="s">
        <v>192</v>
      </c>
      <c r="AY95" s="170"/>
      <c r="AZ95" s="143" t="s">
        <v>191</v>
      </c>
      <c r="BB95" s="106">
        <v>94</v>
      </c>
    </row>
    <row r="96" spans="1:54" ht="13.5" thickBot="1" x14ac:dyDescent="0.25">
      <c r="A96" s="111" t="s">
        <v>120</v>
      </c>
      <c r="B96" s="8">
        <v>196805</v>
      </c>
      <c r="C96" s="8">
        <v>19906</v>
      </c>
      <c r="D96" s="8">
        <v>992</v>
      </c>
      <c r="E96" s="8">
        <v>2024</v>
      </c>
      <c r="F96" s="8">
        <v>12107</v>
      </c>
      <c r="G96" s="8">
        <v>8155</v>
      </c>
      <c r="H96" s="8">
        <v>5559</v>
      </c>
      <c r="I96" s="8">
        <v>80166</v>
      </c>
      <c r="J96" s="8">
        <v>4678</v>
      </c>
      <c r="K96" s="8">
        <v>31734</v>
      </c>
      <c r="L96" s="8">
        <v>18498</v>
      </c>
      <c r="M96" s="8">
        <v>0</v>
      </c>
      <c r="N96" s="8">
        <v>0</v>
      </c>
      <c r="O96" s="8">
        <v>12986</v>
      </c>
      <c r="P96" s="8">
        <v>0</v>
      </c>
      <c r="Q96" s="8">
        <v>4588</v>
      </c>
      <c r="R96" s="8">
        <v>773</v>
      </c>
      <c r="S96" s="8">
        <v>1798</v>
      </c>
      <c r="T96" s="8">
        <v>1355</v>
      </c>
      <c r="U96" s="8">
        <v>2457</v>
      </c>
      <c r="V96" s="8">
        <v>2024</v>
      </c>
      <c r="W96" s="8">
        <v>9930</v>
      </c>
      <c r="X96" s="8">
        <v>6824</v>
      </c>
      <c r="Y96" s="8">
        <v>880</v>
      </c>
      <c r="Z96" s="8">
        <v>952</v>
      </c>
      <c r="AA96" s="8">
        <v>1344</v>
      </c>
      <c r="AB96" s="8">
        <v>10960</v>
      </c>
      <c r="AC96" s="8">
        <v>0</v>
      </c>
      <c r="AD96" s="8">
        <v>3969</v>
      </c>
      <c r="AE96" s="8">
        <v>12107</v>
      </c>
      <c r="AF96" s="8">
        <v>55354</v>
      </c>
      <c r="AG96" s="8">
        <v>3323</v>
      </c>
      <c r="AH96" s="8">
        <v>6854</v>
      </c>
      <c r="AI96" s="8">
        <v>1697</v>
      </c>
      <c r="AJ96" s="8">
        <v>198</v>
      </c>
      <c r="AK96" s="8">
        <v>9824</v>
      </c>
      <c r="AL96" s="8">
        <v>20230</v>
      </c>
      <c r="AM96" s="8">
        <v>0</v>
      </c>
      <c r="AN96" s="8">
        <v>1258</v>
      </c>
      <c r="AO96" s="8">
        <v>9213</v>
      </c>
      <c r="AP96" s="8">
        <v>992</v>
      </c>
      <c r="AQ96" s="8">
        <v>0</v>
      </c>
      <c r="AR96" s="8">
        <v>3258</v>
      </c>
      <c r="AS96" s="8">
        <v>11504</v>
      </c>
      <c r="AT96" s="8">
        <v>1729</v>
      </c>
      <c r="AU96" s="8">
        <v>6521</v>
      </c>
      <c r="AV96" s="8">
        <v>4889</v>
      </c>
      <c r="AW96" s="169">
        <v>4.0045090987170535E-3</v>
      </c>
      <c r="AX96" s="141" t="s">
        <v>192</v>
      </c>
      <c r="AY96" s="170"/>
      <c r="AZ96" s="143" t="s">
        <v>191</v>
      </c>
      <c r="BB96" s="106">
        <v>95</v>
      </c>
    </row>
    <row r="97" spans="1:54" ht="13.5" thickBot="1" x14ac:dyDescent="0.25">
      <c r="A97" s="111" t="s">
        <v>121</v>
      </c>
      <c r="B97" s="8">
        <v>172244</v>
      </c>
      <c r="C97" s="8">
        <v>17742</v>
      </c>
      <c r="D97" s="8">
        <v>942</v>
      </c>
      <c r="E97" s="8">
        <v>1807</v>
      </c>
      <c r="F97" s="8">
        <v>10471</v>
      </c>
      <c r="G97" s="8">
        <v>7074</v>
      </c>
      <c r="H97" s="8">
        <v>5068</v>
      </c>
      <c r="I97" s="8">
        <v>68340</v>
      </c>
      <c r="J97" s="8">
        <v>4359</v>
      </c>
      <c r="K97" s="8">
        <v>29121</v>
      </c>
      <c r="L97" s="8">
        <v>16121</v>
      </c>
      <c r="M97" s="8">
        <v>0</v>
      </c>
      <c r="N97" s="8">
        <v>0</v>
      </c>
      <c r="O97" s="8">
        <v>11199</v>
      </c>
      <c r="P97" s="8">
        <v>0</v>
      </c>
      <c r="Q97" s="8">
        <v>4188</v>
      </c>
      <c r="R97" s="8">
        <v>705</v>
      </c>
      <c r="S97" s="8">
        <v>1572</v>
      </c>
      <c r="T97" s="8">
        <v>1283</v>
      </c>
      <c r="U97" s="8">
        <v>2159</v>
      </c>
      <c r="V97" s="8">
        <v>1807</v>
      </c>
      <c r="W97" s="8">
        <v>8378</v>
      </c>
      <c r="X97" s="8">
        <v>5938</v>
      </c>
      <c r="Y97" s="8">
        <v>838</v>
      </c>
      <c r="Z97" s="8">
        <v>881</v>
      </c>
      <c r="AA97" s="8">
        <v>1032</v>
      </c>
      <c r="AB97" s="8">
        <v>9508</v>
      </c>
      <c r="AC97" s="8">
        <v>0</v>
      </c>
      <c r="AD97" s="8">
        <v>3326</v>
      </c>
      <c r="AE97" s="8">
        <v>10471</v>
      </c>
      <c r="AF97" s="8">
        <v>46903</v>
      </c>
      <c r="AG97" s="8">
        <v>3076</v>
      </c>
      <c r="AH97" s="8">
        <v>6135</v>
      </c>
      <c r="AI97" s="8">
        <v>1453</v>
      </c>
      <c r="AJ97" s="8">
        <v>175</v>
      </c>
      <c r="AK97" s="8">
        <v>8708</v>
      </c>
      <c r="AL97" s="8">
        <v>18242</v>
      </c>
      <c r="AM97" s="8">
        <v>0</v>
      </c>
      <c r="AN97" s="8">
        <v>1249</v>
      </c>
      <c r="AO97" s="8">
        <v>7598</v>
      </c>
      <c r="AP97" s="8">
        <v>942</v>
      </c>
      <c r="AQ97" s="8">
        <v>0</v>
      </c>
      <c r="AR97" s="8">
        <v>3096</v>
      </c>
      <c r="AS97" s="8">
        <v>10879</v>
      </c>
      <c r="AT97" s="8">
        <v>1589</v>
      </c>
      <c r="AU97" s="8">
        <v>5834</v>
      </c>
      <c r="AV97" s="8">
        <v>4279</v>
      </c>
      <c r="AW97" s="169">
        <v>5.9880616959451368E-3</v>
      </c>
      <c r="AX97" s="141" t="s">
        <v>192</v>
      </c>
      <c r="AY97" s="170"/>
      <c r="AZ97" s="143" t="s">
        <v>191</v>
      </c>
      <c r="BB97" s="106">
        <v>96</v>
      </c>
    </row>
    <row r="98" spans="1:54" ht="13.5" thickBot="1" x14ac:dyDescent="0.25">
      <c r="A98" s="111" t="s">
        <v>122</v>
      </c>
      <c r="B98" s="8">
        <v>148521</v>
      </c>
      <c r="C98" s="8">
        <v>15815</v>
      </c>
      <c r="D98" s="8">
        <v>973</v>
      </c>
      <c r="E98" s="8">
        <v>1614</v>
      </c>
      <c r="F98" s="8">
        <v>9399</v>
      </c>
      <c r="G98" s="8">
        <v>6602</v>
      </c>
      <c r="H98" s="8">
        <v>4326</v>
      </c>
      <c r="I98" s="8">
        <v>56557</v>
      </c>
      <c r="J98" s="8">
        <v>3915</v>
      </c>
      <c r="K98" s="8">
        <v>25913</v>
      </c>
      <c r="L98" s="8">
        <v>13376</v>
      </c>
      <c r="M98" s="8">
        <v>0</v>
      </c>
      <c r="N98" s="8">
        <v>0</v>
      </c>
      <c r="O98" s="8">
        <v>10031</v>
      </c>
      <c r="P98" s="8">
        <v>0</v>
      </c>
      <c r="Q98" s="8">
        <v>3628</v>
      </c>
      <c r="R98" s="8">
        <v>527</v>
      </c>
      <c r="S98" s="8">
        <v>1396</v>
      </c>
      <c r="T98" s="8">
        <v>1189</v>
      </c>
      <c r="U98" s="8">
        <v>2029</v>
      </c>
      <c r="V98" s="8">
        <v>1614</v>
      </c>
      <c r="W98" s="8">
        <v>7419</v>
      </c>
      <c r="X98" s="8">
        <v>5282</v>
      </c>
      <c r="Y98" s="8">
        <v>586</v>
      </c>
      <c r="Z98" s="8">
        <v>744</v>
      </c>
      <c r="AA98" s="8">
        <v>938</v>
      </c>
      <c r="AB98" s="8">
        <v>7702</v>
      </c>
      <c r="AC98" s="8">
        <v>0</v>
      </c>
      <c r="AD98" s="8">
        <v>3211</v>
      </c>
      <c r="AE98" s="8">
        <v>9399</v>
      </c>
      <c r="AF98" s="8">
        <v>38059</v>
      </c>
      <c r="AG98" s="8">
        <v>2726</v>
      </c>
      <c r="AH98" s="8">
        <v>5446</v>
      </c>
      <c r="AI98" s="8">
        <v>1223</v>
      </c>
      <c r="AJ98" s="8">
        <v>171</v>
      </c>
      <c r="AK98" s="8">
        <v>7830</v>
      </c>
      <c r="AL98" s="8">
        <v>16191</v>
      </c>
      <c r="AM98" s="8">
        <v>0</v>
      </c>
      <c r="AN98" s="8">
        <v>1216</v>
      </c>
      <c r="AO98" s="8">
        <v>6557</v>
      </c>
      <c r="AP98" s="8">
        <v>973</v>
      </c>
      <c r="AQ98" s="8">
        <v>0</v>
      </c>
      <c r="AR98" s="8">
        <v>2703</v>
      </c>
      <c r="AS98" s="8">
        <v>9722</v>
      </c>
      <c r="AT98" s="8">
        <v>1362</v>
      </c>
      <c r="AU98" s="8">
        <v>4971</v>
      </c>
      <c r="AV98" s="8">
        <v>3707</v>
      </c>
      <c r="AW98" s="169">
        <v>9.6664369959064567E-3</v>
      </c>
      <c r="AX98" s="141" t="s">
        <v>192</v>
      </c>
      <c r="AY98" s="170"/>
      <c r="AZ98" s="143" t="s">
        <v>191</v>
      </c>
      <c r="BB98" s="106">
        <v>97</v>
      </c>
    </row>
    <row r="99" spans="1:54" ht="13.5" thickBot="1" x14ac:dyDescent="0.25">
      <c r="A99" s="111" t="s">
        <v>123</v>
      </c>
      <c r="B99" s="8">
        <v>144406</v>
      </c>
      <c r="C99" s="8">
        <v>15707</v>
      </c>
      <c r="D99" s="8">
        <v>970</v>
      </c>
      <c r="E99" s="8">
        <v>1635</v>
      </c>
      <c r="F99" s="8">
        <v>9829</v>
      </c>
      <c r="G99" s="8">
        <v>6187</v>
      </c>
      <c r="H99" s="8">
        <v>3840</v>
      </c>
      <c r="I99" s="8">
        <v>54072</v>
      </c>
      <c r="J99" s="8">
        <v>3835</v>
      </c>
      <c r="K99" s="8">
        <v>25191</v>
      </c>
      <c r="L99" s="8">
        <v>13260</v>
      </c>
      <c r="M99" s="8">
        <v>0</v>
      </c>
      <c r="N99" s="8">
        <v>0</v>
      </c>
      <c r="O99" s="8">
        <v>9880</v>
      </c>
      <c r="P99" s="8">
        <v>0</v>
      </c>
      <c r="Q99" s="8">
        <v>3193</v>
      </c>
      <c r="R99" s="8">
        <v>488</v>
      </c>
      <c r="S99" s="8">
        <v>1354</v>
      </c>
      <c r="T99" s="8">
        <v>1214</v>
      </c>
      <c r="U99" s="8">
        <v>1916</v>
      </c>
      <c r="V99" s="8">
        <v>1635</v>
      </c>
      <c r="W99" s="8">
        <v>7487</v>
      </c>
      <c r="X99" s="8">
        <v>5406</v>
      </c>
      <c r="Y99" s="8">
        <v>537</v>
      </c>
      <c r="Z99" s="8">
        <v>581</v>
      </c>
      <c r="AA99" s="8">
        <v>848</v>
      </c>
      <c r="AB99" s="8">
        <v>7678</v>
      </c>
      <c r="AC99" s="8">
        <v>0</v>
      </c>
      <c r="AD99" s="8">
        <v>3059</v>
      </c>
      <c r="AE99" s="8">
        <v>9829</v>
      </c>
      <c r="AF99" s="8">
        <v>36056</v>
      </c>
      <c r="AG99" s="8">
        <v>2621</v>
      </c>
      <c r="AH99" s="8">
        <v>5414</v>
      </c>
      <c r="AI99" s="8">
        <v>1214</v>
      </c>
      <c r="AJ99" s="8">
        <v>159</v>
      </c>
      <c r="AK99" s="8">
        <v>7802</v>
      </c>
      <c r="AL99" s="8">
        <v>15536</v>
      </c>
      <c r="AM99" s="8">
        <v>0</v>
      </c>
      <c r="AN99" s="8">
        <v>1039</v>
      </c>
      <c r="AO99" s="8">
        <v>6608</v>
      </c>
      <c r="AP99" s="8">
        <v>970</v>
      </c>
      <c r="AQ99" s="8">
        <v>0</v>
      </c>
      <c r="AR99" s="8">
        <v>2499</v>
      </c>
      <c r="AS99" s="8">
        <v>9655</v>
      </c>
      <c r="AT99" s="8">
        <v>1212</v>
      </c>
      <c r="AU99" s="8">
        <v>4609</v>
      </c>
      <c r="AV99" s="8">
        <v>3787</v>
      </c>
      <c r="AW99" s="169">
        <v>1.4360888993414865E-2</v>
      </c>
      <c r="AX99" s="141" t="s">
        <v>192</v>
      </c>
      <c r="AY99" s="170"/>
      <c r="AZ99" s="143" t="s">
        <v>191</v>
      </c>
      <c r="BB99" s="106">
        <v>98</v>
      </c>
    </row>
    <row r="100" spans="1:54" ht="13.5" thickBot="1" x14ac:dyDescent="0.25">
      <c r="A100" s="111" t="s">
        <v>124</v>
      </c>
      <c r="B100" s="8">
        <v>126534</v>
      </c>
      <c r="C100" s="8">
        <v>13882</v>
      </c>
      <c r="D100" s="8">
        <v>770</v>
      </c>
      <c r="E100" s="8">
        <v>1479</v>
      </c>
      <c r="F100" s="8">
        <v>8455</v>
      </c>
      <c r="G100" s="8">
        <v>5481</v>
      </c>
      <c r="H100" s="8">
        <v>3097</v>
      </c>
      <c r="I100" s="8">
        <v>49742</v>
      </c>
      <c r="J100" s="8">
        <v>3087</v>
      </c>
      <c r="K100" s="8">
        <v>21940</v>
      </c>
      <c r="L100" s="8">
        <v>10706</v>
      </c>
      <c r="M100" s="8">
        <v>0</v>
      </c>
      <c r="N100" s="8">
        <v>0</v>
      </c>
      <c r="O100" s="8">
        <v>7895</v>
      </c>
      <c r="P100" s="8">
        <v>0</v>
      </c>
      <c r="Q100" s="8">
        <v>2557</v>
      </c>
      <c r="R100" s="8">
        <v>345</v>
      </c>
      <c r="S100" s="8">
        <v>1107</v>
      </c>
      <c r="T100" s="8">
        <v>993</v>
      </c>
      <c r="U100" s="8">
        <v>1557</v>
      </c>
      <c r="V100" s="8">
        <v>1479</v>
      </c>
      <c r="W100" s="8">
        <v>5928</v>
      </c>
      <c r="X100" s="8">
        <v>4750</v>
      </c>
      <c r="Y100" s="8">
        <v>427</v>
      </c>
      <c r="Z100" s="8">
        <v>398</v>
      </c>
      <c r="AA100" s="8">
        <v>739</v>
      </c>
      <c r="AB100" s="8">
        <v>6143</v>
      </c>
      <c r="AC100" s="8">
        <v>0</v>
      </c>
      <c r="AD100" s="8">
        <v>2935</v>
      </c>
      <c r="AE100" s="8">
        <v>8455</v>
      </c>
      <c r="AF100" s="8">
        <v>33618</v>
      </c>
      <c r="AG100" s="8">
        <v>2094</v>
      </c>
      <c r="AH100" s="8">
        <v>4866</v>
      </c>
      <c r="AI100" s="8">
        <v>910</v>
      </c>
      <c r="AJ100" s="8">
        <v>195</v>
      </c>
      <c r="AK100" s="8">
        <v>6763</v>
      </c>
      <c r="AL100" s="8">
        <v>13569</v>
      </c>
      <c r="AM100" s="8">
        <v>0</v>
      </c>
      <c r="AN100" s="8">
        <v>860</v>
      </c>
      <c r="AO100" s="8">
        <v>6133</v>
      </c>
      <c r="AP100" s="8">
        <v>770</v>
      </c>
      <c r="AQ100" s="8">
        <v>0</v>
      </c>
      <c r="AR100" s="8">
        <v>2369</v>
      </c>
      <c r="AS100" s="8">
        <v>8371</v>
      </c>
      <c r="AT100" s="8">
        <v>989</v>
      </c>
      <c r="AU100" s="8">
        <v>3959</v>
      </c>
      <c r="AV100" s="8">
        <v>3255</v>
      </c>
      <c r="AW100" s="169">
        <v>2.1763388502625807E-2</v>
      </c>
      <c r="AX100" s="141" t="s">
        <v>192</v>
      </c>
      <c r="AY100" s="170"/>
      <c r="AZ100" s="143" t="s">
        <v>191</v>
      </c>
      <c r="BB100" s="106">
        <v>99</v>
      </c>
    </row>
    <row r="101" spans="1:54" ht="13.5" thickBot="1" x14ac:dyDescent="0.25">
      <c r="A101" s="111" t="s">
        <v>125</v>
      </c>
      <c r="B101" s="8">
        <v>121724</v>
      </c>
      <c r="C101" s="8">
        <v>12673</v>
      </c>
      <c r="D101" s="8">
        <v>587</v>
      </c>
      <c r="E101" s="8">
        <v>1272</v>
      </c>
      <c r="F101" s="8">
        <v>7460</v>
      </c>
      <c r="G101" s="8">
        <v>5295</v>
      </c>
      <c r="H101" s="8">
        <v>3111</v>
      </c>
      <c r="I101" s="8">
        <v>49833</v>
      </c>
      <c r="J101" s="8">
        <v>2969</v>
      </c>
      <c r="K101" s="8">
        <v>20295</v>
      </c>
      <c r="L101" s="8">
        <v>10336</v>
      </c>
      <c r="M101" s="8">
        <v>0</v>
      </c>
      <c r="N101" s="8">
        <v>0</v>
      </c>
      <c r="O101" s="8">
        <v>7893</v>
      </c>
      <c r="P101" s="8">
        <v>0</v>
      </c>
      <c r="Q101" s="8">
        <v>2590</v>
      </c>
      <c r="R101" s="8">
        <v>378</v>
      </c>
      <c r="S101" s="8">
        <v>1108</v>
      </c>
      <c r="T101" s="8">
        <v>961</v>
      </c>
      <c r="U101" s="8">
        <v>1269</v>
      </c>
      <c r="V101" s="8">
        <v>1272</v>
      </c>
      <c r="W101" s="8">
        <v>6025</v>
      </c>
      <c r="X101" s="8">
        <v>4486</v>
      </c>
      <c r="Y101" s="8">
        <v>326</v>
      </c>
      <c r="Z101" s="8">
        <v>435</v>
      </c>
      <c r="AA101" s="8">
        <v>709</v>
      </c>
      <c r="AB101" s="8">
        <v>6052</v>
      </c>
      <c r="AC101" s="8">
        <v>0</v>
      </c>
      <c r="AD101" s="8">
        <v>3029</v>
      </c>
      <c r="AE101" s="8">
        <v>7460</v>
      </c>
      <c r="AF101" s="8">
        <v>33982</v>
      </c>
      <c r="AG101" s="8">
        <v>2008</v>
      </c>
      <c r="AH101" s="8">
        <v>4817</v>
      </c>
      <c r="AI101" s="8">
        <v>858</v>
      </c>
      <c r="AJ101" s="8">
        <v>143</v>
      </c>
      <c r="AK101" s="8">
        <v>6040</v>
      </c>
      <c r="AL101" s="8">
        <v>12798</v>
      </c>
      <c r="AM101" s="8">
        <v>0</v>
      </c>
      <c r="AN101" s="8">
        <v>760</v>
      </c>
      <c r="AO101" s="8">
        <v>6365</v>
      </c>
      <c r="AP101" s="8">
        <v>587</v>
      </c>
      <c r="AQ101" s="8">
        <v>0</v>
      </c>
      <c r="AR101" s="8">
        <v>2147</v>
      </c>
      <c r="AS101" s="8">
        <v>7497</v>
      </c>
      <c r="AT101" s="8">
        <v>997</v>
      </c>
      <c r="AU101" s="8">
        <v>3634</v>
      </c>
      <c r="AV101" s="8">
        <v>2991</v>
      </c>
      <c r="AW101" s="169">
        <v>3.2162780364988729E-2</v>
      </c>
      <c r="AX101" s="141" t="s">
        <v>192</v>
      </c>
      <c r="AY101" s="170"/>
      <c r="AZ101" s="143" t="s">
        <v>191</v>
      </c>
      <c r="BB101" s="106">
        <v>100</v>
      </c>
    </row>
    <row r="102" spans="1:54" ht="13.5" thickBot="1" x14ac:dyDescent="0.25">
      <c r="A102" s="111" t="s">
        <v>126</v>
      </c>
      <c r="B102" s="8">
        <v>105266</v>
      </c>
      <c r="C102" s="8">
        <v>10515</v>
      </c>
      <c r="D102" s="8">
        <v>555</v>
      </c>
      <c r="E102" s="8">
        <v>1070</v>
      </c>
      <c r="F102" s="8">
        <v>6432</v>
      </c>
      <c r="G102" s="8">
        <v>4227</v>
      </c>
      <c r="H102" s="8">
        <v>3064</v>
      </c>
      <c r="I102" s="8">
        <v>44649</v>
      </c>
      <c r="J102" s="8">
        <v>2609</v>
      </c>
      <c r="K102" s="8">
        <v>16387</v>
      </c>
      <c r="L102" s="8">
        <v>8769</v>
      </c>
      <c r="M102" s="8">
        <v>0</v>
      </c>
      <c r="N102" s="8">
        <v>0</v>
      </c>
      <c r="O102" s="8">
        <v>6989</v>
      </c>
      <c r="P102" s="8">
        <v>0</v>
      </c>
      <c r="Q102" s="8">
        <v>2545</v>
      </c>
      <c r="R102" s="8">
        <v>401</v>
      </c>
      <c r="S102" s="8">
        <v>995</v>
      </c>
      <c r="T102" s="8">
        <v>888</v>
      </c>
      <c r="U102" s="8">
        <v>992</v>
      </c>
      <c r="V102" s="8">
        <v>1070</v>
      </c>
      <c r="W102" s="8">
        <v>5322</v>
      </c>
      <c r="X102" s="8">
        <v>3726</v>
      </c>
      <c r="Y102" s="8">
        <v>314</v>
      </c>
      <c r="Z102" s="8">
        <v>332</v>
      </c>
      <c r="AA102" s="8">
        <v>534</v>
      </c>
      <c r="AB102" s="8">
        <v>5437</v>
      </c>
      <c r="AC102" s="8">
        <v>0</v>
      </c>
      <c r="AD102" s="8">
        <v>2465</v>
      </c>
      <c r="AE102" s="8">
        <v>6432</v>
      </c>
      <c r="AF102" s="8">
        <v>30680</v>
      </c>
      <c r="AG102" s="8">
        <v>1721</v>
      </c>
      <c r="AH102" s="8">
        <v>4342</v>
      </c>
      <c r="AI102" s="8">
        <v>737</v>
      </c>
      <c r="AJ102" s="8">
        <v>118</v>
      </c>
      <c r="AK102" s="8">
        <v>4872</v>
      </c>
      <c r="AL102" s="8">
        <v>10291</v>
      </c>
      <c r="AM102" s="8">
        <v>0</v>
      </c>
      <c r="AN102" s="8">
        <v>672</v>
      </c>
      <c r="AO102" s="8">
        <v>5369</v>
      </c>
      <c r="AP102" s="8">
        <v>555</v>
      </c>
      <c r="AQ102" s="8">
        <v>0</v>
      </c>
      <c r="AR102" s="8">
        <v>1917</v>
      </c>
      <c r="AS102" s="8">
        <v>6096</v>
      </c>
      <c r="AT102" s="8">
        <v>770</v>
      </c>
      <c r="AU102" s="8">
        <v>3410</v>
      </c>
      <c r="AV102" s="8">
        <v>2263</v>
      </c>
      <c r="AW102" s="169">
        <v>4.9069240618536389E-2</v>
      </c>
      <c r="AX102" s="141" t="s">
        <v>192</v>
      </c>
      <c r="AY102" s="170"/>
      <c r="AZ102" s="143" t="s">
        <v>191</v>
      </c>
      <c r="BB102" s="106">
        <v>101</v>
      </c>
    </row>
    <row r="103" spans="1:54" ht="13.5" thickBot="1" x14ac:dyDescent="0.25">
      <c r="A103" s="111" t="s">
        <v>127</v>
      </c>
      <c r="B103" s="8">
        <v>74638</v>
      </c>
      <c r="C103" s="8">
        <v>7338</v>
      </c>
      <c r="D103" s="8">
        <v>429</v>
      </c>
      <c r="E103" s="8">
        <v>725</v>
      </c>
      <c r="F103" s="8">
        <v>5031</v>
      </c>
      <c r="G103" s="8">
        <v>3090</v>
      </c>
      <c r="H103" s="8">
        <v>2058</v>
      </c>
      <c r="I103" s="8">
        <v>30940</v>
      </c>
      <c r="J103" s="8">
        <v>2051</v>
      </c>
      <c r="K103" s="8">
        <v>11500</v>
      </c>
      <c r="L103" s="8">
        <v>6157</v>
      </c>
      <c r="M103" s="8">
        <v>0</v>
      </c>
      <c r="N103" s="8">
        <v>0</v>
      </c>
      <c r="O103" s="8">
        <v>5319</v>
      </c>
      <c r="P103" s="8">
        <v>0</v>
      </c>
      <c r="Q103" s="8">
        <v>1716</v>
      </c>
      <c r="R103" s="8">
        <v>271</v>
      </c>
      <c r="S103" s="8">
        <v>696</v>
      </c>
      <c r="T103" s="8">
        <v>784</v>
      </c>
      <c r="U103" s="8">
        <v>778</v>
      </c>
      <c r="V103" s="8">
        <v>725</v>
      </c>
      <c r="W103" s="8">
        <v>4082</v>
      </c>
      <c r="X103" s="8">
        <v>2552</v>
      </c>
      <c r="Y103" s="8">
        <v>322</v>
      </c>
      <c r="Z103" s="8">
        <v>237</v>
      </c>
      <c r="AA103" s="8">
        <v>390</v>
      </c>
      <c r="AB103" s="8">
        <v>3855</v>
      </c>
      <c r="AC103" s="8">
        <v>0</v>
      </c>
      <c r="AD103" s="8">
        <v>1743</v>
      </c>
      <c r="AE103" s="8">
        <v>5031</v>
      </c>
      <c r="AF103" s="8">
        <v>21108</v>
      </c>
      <c r="AG103" s="8">
        <v>1267</v>
      </c>
      <c r="AH103" s="8">
        <v>2841</v>
      </c>
      <c r="AI103" s="8">
        <v>594</v>
      </c>
      <c r="AJ103" s="8">
        <v>71</v>
      </c>
      <c r="AK103" s="8">
        <v>3407</v>
      </c>
      <c r="AL103" s="8">
        <v>7198</v>
      </c>
      <c r="AM103" s="8">
        <v>0</v>
      </c>
      <c r="AN103" s="8">
        <v>541</v>
      </c>
      <c r="AO103" s="8">
        <v>3700</v>
      </c>
      <c r="AP103" s="8">
        <v>429</v>
      </c>
      <c r="AQ103" s="8">
        <v>0</v>
      </c>
      <c r="AR103" s="8">
        <v>1379</v>
      </c>
      <c r="AS103" s="8">
        <v>4302</v>
      </c>
      <c r="AT103" s="8">
        <v>569</v>
      </c>
      <c r="AU103" s="8">
        <v>2579</v>
      </c>
      <c r="AV103" s="8">
        <v>1471</v>
      </c>
      <c r="AW103" s="169">
        <v>8.1111647472588103E-2</v>
      </c>
      <c r="AX103" s="141" t="s">
        <v>192</v>
      </c>
      <c r="AY103" s="170"/>
      <c r="AZ103" s="143" t="s">
        <v>191</v>
      </c>
      <c r="BB103" s="106">
        <v>102</v>
      </c>
    </row>
    <row r="104" spans="1:54" ht="13.5" thickBot="1" x14ac:dyDescent="0.25">
      <c r="A104" s="113" t="s">
        <v>128</v>
      </c>
      <c r="B104" s="8">
        <v>45718</v>
      </c>
      <c r="C104" s="8">
        <v>4607</v>
      </c>
      <c r="D104" s="8">
        <v>227</v>
      </c>
      <c r="E104" s="8">
        <v>368</v>
      </c>
      <c r="F104" s="8">
        <v>3330</v>
      </c>
      <c r="G104" s="8">
        <v>1849</v>
      </c>
      <c r="H104" s="8">
        <v>1299</v>
      </c>
      <c r="I104" s="8">
        <v>18996</v>
      </c>
      <c r="J104" s="8">
        <v>1226</v>
      </c>
      <c r="K104" s="8">
        <v>6441</v>
      </c>
      <c r="L104" s="8">
        <v>3976</v>
      </c>
      <c r="M104" s="8">
        <v>0</v>
      </c>
      <c r="N104" s="8">
        <v>0</v>
      </c>
      <c r="O104" s="8">
        <v>3399</v>
      </c>
      <c r="P104" s="8">
        <v>0</v>
      </c>
      <c r="Q104" s="8">
        <v>1118</v>
      </c>
      <c r="R104" s="8">
        <v>126</v>
      </c>
      <c r="S104" s="8">
        <v>412</v>
      </c>
      <c r="T104" s="8">
        <v>443</v>
      </c>
      <c r="U104" s="8">
        <v>499</v>
      </c>
      <c r="V104" s="8">
        <v>368</v>
      </c>
      <c r="W104" s="8">
        <v>2653</v>
      </c>
      <c r="X104" s="8">
        <v>1611</v>
      </c>
      <c r="Y104" s="8">
        <v>219</v>
      </c>
      <c r="Z104" s="8">
        <v>116</v>
      </c>
      <c r="AA104" s="8">
        <v>250</v>
      </c>
      <c r="AB104" s="8">
        <v>2670</v>
      </c>
      <c r="AC104" s="8">
        <v>0</v>
      </c>
      <c r="AD104" s="8">
        <v>978</v>
      </c>
      <c r="AE104" s="8">
        <v>3330</v>
      </c>
      <c r="AF104" s="8">
        <v>12850</v>
      </c>
      <c r="AG104" s="8">
        <v>783</v>
      </c>
      <c r="AH104" s="8">
        <v>1612</v>
      </c>
      <c r="AI104" s="8">
        <v>366</v>
      </c>
      <c r="AJ104" s="8">
        <v>55</v>
      </c>
      <c r="AK104" s="8">
        <v>2142</v>
      </c>
      <c r="AL104" s="8">
        <v>4006</v>
      </c>
      <c r="AM104" s="8">
        <v>0</v>
      </c>
      <c r="AN104" s="8">
        <v>334</v>
      </c>
      <c r="AO104" s="8">
        <v>2335</v>
      </c>
      <c r="AP104" s="8">
        <v>227</v>
      </c>
      <c r="AQ104" s="8">
        <v>0</v>
      </c>
      <c r="AR104" s="8">
        <v>854</v>
      </c>
      <c r="AS104" s="8">
        <v>2435</v>
      </c>
      <c r="AT104" s="8">
        <v>372</v>
      </c>
      <c r="AU104" s="8">
        <v>1730</v>
      </c>
      <c r="AV104" s="8">
        <v>824</v>
      </c>
      <c r="AW104" s="169">
        <v>0.15014568410829185</v>
      </c>
      <c r="AX104" s="141" t="s">
        <v>192</v>
      </c>
      <c r="AY104" s="170"/>
      <c r="AZ104" s="143" t="s">
        <v>191</v>
      </c>
      <c r="BB104" s="106">
        <v>103</v>
      </c>
    </row>
    <row r="105" spans="1:54" ht="13.5" thickBot="1" x14ac:dyDescent="0.25">
      <c r="A105" s="114" t="s">
        <v>129</v>
      </c>
      <c r="B105" s="8">
        <v>23370</v>
      </c>
      <c r="C105" s="8">
        <v>2373</v>
      </c>
      <c r="D105" s="8">
        <v>81</v>
      </c>
      <c r="E105" s="8">
        <v>166</v>
      </c>
      <c r="F105" s="8">
        <v>1724</v>
      </c>
      <c r="G105" s="8">
        <v>987</v>
      </c>
      <c r="H105" s="8">
        <v>621</v>
      </c>
      <c r="I105" s="8">
        <v>9691</v>
      </c>
      <c r="J105" s="8">
        <v>677</v>
      </c>
      <c r="K105" s="8">
        <v>3349</v>
      </c>
      <c r="L105" s="8">
        <v>1934</v>
      </c>
      <c r="M105" s="8">
        <v>0</v>
      </c>
      <c r="N105" s="8">
        <v>0</v>
      </c>
      <c r="O105" s="8">
        <v>1767</v>
      </c>
      <c r="P105" s="8">
        <v>0</v>
      </c>
      <c r="Q105" s="8">
        <v>543</v>
      </c>
      <c r="R105" s="8">
        <v>60</v>
      </c>
      <c r="S105" s="8">
        <v>192</v>
      </c>
      <c r="T105" s="8">
        <v>230</v>
      </c>
      <c r="U105" s="8">
        <v>282</v>
      </c>
      <c r="V105" s="8">
        <v>166</v>
      </c>
      <c r="W105" s="8">
        <v>1360</v>
      </c>
      <c r="X105" s="8">
        <v>813</v>
      </c>
      <c r="Y105" s="8">
        <v>76</v>
      </c>
      <c r="Z105" s="8">
        <v>72</v>
      </c>
      <c r="AA105" s="8">
        <v>107</v>
      </c>
      <c r="AB105" s="8">
        <v>1334</v>
      </c>
      <c r="AC105" s="8">
        <v>0</v>
      </c>
      <c r="AD105" s="8">
        <v>500</v>
      </c>
      <c r="AE105" s="8">
        <v>1724</v>
      </c>
      <c r="AF105" s="8">
        <v>6670</v>
      </c>
      <c r="AG105" s="8">
        <v>447</v>
      </c>
      <c r="AH105" s="8">
        <v>792</v>
      </c>
      <c r="AI105" s="8">
        <v>180</v>
      </c>
      <c r="AJ105" s="8">
        <v>18</v>
      </c>
      <c r="AK105" s="8">
        <v>947</v>
      </c>
      <c r="AL105" s="8">
        <v>2167</v>
      </c>
      <c r="AM105" s="8">
        <v>0</v>
      </c>
      <c r="AN105" s="8">
        <v>215</v>
      </c>
      <c r="AO105" s="8">
        <v>1223</v>
      </c>
      <c r="AP105" s="8">
        <v>81</v>
      </c>
      <c r="AQ105" s="8">
        <v>0</v>
      </c>
      <c r="AR105" s="8">
        <v>613</v>
      </c>
      <c r="AS105" s="8">
        <v>1182</v>
      </c>
      <c r="AT105" s="8">
        <v>205</v>
      </c>
      <c r="AU105" s="8">
        <v>823</v>
      </c>
      <c r="AV105" s="8">
        <v>348</v>
      </c>
      <c r="AW105" s="169"/>
      <c r="AX105" s="141"/>
      <c r="AY105" s="170"/>
      <c r="AZ105" s="143"/>
      <c r="BB105" s="106">
        <v>104</v>
      </c>
    </row>
    <row r="106" spans="1:54" ht="13.5" thickBot="1" x14ac:dyDescent="0.25">
      <c r="A106" s="110" t="s">
        <v>132</v>
      </c>
      <c r="B106" s="163"/>
      <c r="C106" s="163"/>
      <c r="D106" s="163"/>
      <c r="E106" s="163"/>
      <c r="F106" s="163"/>
      <c r="G106" s="163"/>
      <c r="H106" s="163"/>
      <c r="I106" s="163"/>
      <c r="J106" s="163"/>
      <c r="K106" s="163"/>
      <c r="L106" s="163"/>
      <c r="M106" s="163"/>
      <c r="N106" s="163"/>
      <c r="O106" s="163"/>
      <c r="P106" s="163"/>
      <c r="Q106" s="171"/>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72"/>
      <c r="AW106" s="164"/>
      <c r="AX106" s="165"/>
      <c r="AY106" s="166"/>
      <c r="AZ106" s="167"/>
      <c r="BB106" s="106">
        <v>105</v>
      </c>
    </row>
    <row r="107" spans="1:54" ht="13.5" thickBot="1" x14ac:dyDescent="0.25">
      <c r="A107" s="111" t="s">
        <v>89</v>
      </c>
      <c r="B107" s="8">
        <v>31272</v>
      </c>
      <c r="C107" s="8">
        <v>2777</v>
      </c>
      <c r="D107" s="8">
        <v>500</v>
      </c>
      <c r="E107" s="8">
        <v>1000</v>
      </c>
      <c r="F107" s="8">
        <v>2511</v>
      </c>
      <c r="G107" s="8">
        <v>2052</v>
      </c>
      <c r="H107" s="8">
        <v>2241</v>
      </c>
      <c r="I107" s="8">
        <v>5802</v>
      </c>
      <c r="J107" s="8">
        <v>1921</v>
      </c>
      <c r="K107" s="8">
        <v>4925</v>
      </c>
      <c r="L107" s="8">
        <v>5066</v>
      </c>
      <c r="M107" s="8">
        <v>119</v>
      </c>
      <c r="N107" s="8">
        <v>65</v>
      </c>
      <c r="O107" s="8">
        <v>2009</v>
      </c>
      <c r="P107" s="8">
        <v>284</v>
      </c>
      <c r="Q107" s="8">
        <v>1217</v>
      </c>
      <c r="R107" s="8">
        <v>666</v>
      </c>
      <c r="S107" s="8">
        <v>594</v>
      </c>
      <c r="T107" s="8">
        <v>436</v>
      </c>
      <c r="U107" s="8">
        <v>288</v>
      </c>
      <c r="V107" s="8">
        <v>1000</v>
      </c>
      <c r="W107" s="8">
        <v>841</v>
      </c>
      <c r="X107" s="8">
        <v>1020</v>
      </c>
      <c r="Y107" s="8">
        <v>517</v>
      </c>
      <c r="Z107" s="8">
        <v>613</v>
      </c>
      <c r="AA107" s="8">
        <v>229</v>
      </c>
      <c r="AB107" s="8">
        <v>1921</v>
      </c>
      <c r="AC107" s="8">
        <v>284</v>
      </c>
      <c r="AD107" s="8">
        <v>1193</v>
      </c>
      <c r="AE107" s="8">
        <v>2511</v>
      </c>
      <c r="AF107" s="8">
        <v>3306</v>
      </c>
      <c r="AG107" s="8">
        <v>1485</v>
      </c>
      <c r="AH107" s="8">
        <v>337</v>
      </c>
      <c r="AI107" s="8">
        <v>863</v>
      </c>
      <c r="AJ107" s="8">
        <v>358</v>
      </c>
      <c r="AK107" s="8">
        <v>839</v>
      </c>
      <c r="AL107" s="8">
        <v>2969</v>
      </c>
      <c r="AM107" s="8">
        <v>119</v>
      </c>
      <c r="AN107" s="8">
        <v>574</v>
      </c>
      <c r="AO107" s="8">
        <v>726</v>
      </c>
      <c r="AP107" s="8">
        <v>500</v>
      </c>
      <c r="AQ107" s="8">
        <v>65</v>
      </c>
      <c r="AR107" s="8">
        <v>918</v>
      </c>
      <c r="AS107" s="8">
        <v>1956</v>
      </c>
      <c r="AT107" s="8">
        <v>571</v>
      </c>
      <c r="AU107" s="8">
        <v>687</v>
      </c>
      <c r="AV107" s="8">
        <v>1669</v>
      </c>
      <c r="AW107" s="169">
        <v>6.0561448121256743E-3</v>
      </c>
      <c r="AX107" s="141" t="s">
        <v>192</v>
      </c>
      <c r="AY107" s="170"/>
      <c r="AZ107" s="143" t="s">
        <v>191</v>
      </c>
      <c r="BB107" s="106">
        <v>106</v>
      </c>
    </row>
    <row r="108" spans="1:54" ht="13.5" thickBot="1" x14ac:dyDescent="0.25">
      <c r="A108" s="111" t="s">
        <v>91</v>
      </c>
      <c r="B108" s="8">
        <v>116436</v>
      </c>
      <c r="C108" s="8">
        <v>10794</v>
      </c>
      <c r="D108" s="8">
        <v>1869</v>
      </c>
      <c r="E108" s="8">
        <v>3838</v>
      </c>
      <c r="F108" s="8">
        <v>9445</v>
      </c>
      <c r="G108" s="8">
        <v>7780</v>
      </c>
      <c r="H108" s="8">
        <v>7897</v>
      </c>
      <c r="I108" s="8">
        <v>20833</v>
      </c>
      <c r="J108" s="8">
        <v>7180</v>
      </c>
      <c r="K108" s="8">
        <v>19626</v>
      </c>
      <c r="L108" s="8">
        <v>18425</v>
      </c>
      <c r="M108" s="8">
        <v>471</v>
      </c>
      <c r="N108" s="8">
        <v>214</v>
      </c>
      <c r="O108" s="8">
        <v>7013</v>
      </c>
      <c r="P108" s="8">
        <v>1051</v>
      </c>
      <c r="Q108" s="8">
        <v>4044</v>
      </c>
      <c r="R108" s="8">
        <v>2530</v>
      </c>
      <c r="S108" s="8">
        <v>2199</v>
      </c>
      <c r="T108" s="8">
        <v>1616</v>
      </c>
      <c r="U108" s="8">
        <v>1128</v>
      </c>
      <c r="V108" s="8">
        <v>3838</v>
      </c>
      <c r="W108" s="8">
        <v>2775</v>
      </c>
      <c r="X108" s="8">
        <v>4027</v>
      </c>
      <c r="Y108" s="8">
        <v>1966</v>
      </c>
      <c r="Z108" s="8">
        <v>2428</v>
      </c>
      <c r="AA108" s="8">
        <v>918</v>
      </c>
      <c r="AB108" s="8">
        <v>6485</v>
      </c>
      <c r="AC108" s="8">
        <v>1051</v>
      </c>
      <c r="AD108" s="8">
        <v>4543</v>
      </c>
      <c r="AE108" s="8">
        <v>9445</v>
      </c>
      <c r="AF108" s="8">
        <v>11023</v>
      </c>
      <c r="AG108" s="8">
        <v>5564</v>
      </c>
      <c r="AH108" s="8">
        <v>1269</v>
      </c>
      <c r="AI108" s="8">
        <v>3274</v>
      </c>
      <c r="AJ108" s="8">
        <v>1323</v>
      </c>
      <c r="AK108" s="8">
        <v>3294</v>
      </c>
      <c r="AL108" s="8">
        <v>11700</v>
      </c>
      <c r="AM108" s="8">
        <v>471</v>
      </c>
      <c r="AN108" s="8">
        <v>2039</v>
      </c>
      <c r="AO108" s="8">
        <v>2847</v>
      </c>
      <c r="AP108" s="8">
        <v>1869</v>
      </c>
      <c r="AQ108" s="8">
        <v>214</v>
      </c>
      <c r="AR108" s="8">
        <v>3473</v>
      </c>
      <c r="AS108" s="8">
        <v>7926</v>
      </c>
      <c r="AT108" s="8">
        <v>2109</v>
      </c>
      <c r="AU108" s="8">
        <v>2810</v>
      </c>
      <c r="AV108" s="8">
        <v>6238</v>
      </c>
      <c r="AW108" s="169">
        <v>2.3672949103159429E-4</v>
      </c>
      <c r="AX108" s="141" t="s">
        <v>192</v>
      </c>
      <c r="AY108" s="170"/>
      <c r="AZ108" s="143" t="s">
        <v>191</v>
      </c>
      <c r="BB108" s="106">
        <v>107</v>
      </c>
    </row>
    <row r="109" spans="1:54" ht="13.5" thickBot="1" x14ac:dyDescent="0.25">
      <c r="A109" s="111" t="s">
        <v>92</v>
      </c>
      <c r="B109" s="8">
        <v>132379</v>
      </c>
      <c r="C109" s="8">
        <v>13150</v>
      </c>
      <c r="D109" s="8">
        <v>2166</v>
      </c>
      <c r="E109" s="8">
        <v>4495</v>
      </c>
      <c r="F109" s="8">
        <v>10596</v>
      </c>
      <c r="G109" s="8">
        <v>9391</v>
      </c>
      <c r="H109" s="8">
        <v>8234</v>
      </c>
      <c r="I109" s="8">
        <v>23671</v>
      </c>
      <c r="J109" s="8">
        <v>8268</v>
      </c>
      <c r="K109" s="8">
        <v>22406</v>
      </c>
      <c r="L109" s="8">
        <v>20067</v>
      </c>
      <c r="M109" s="8">
        <v>452</v>
      </c>
      <c r="N109" s="8">
        <v>208</v>
      </c>
      <c r="O109" s="8">
        <v>7948</v>
      </c>
      <c r="P109" s="8">
        <v>1327</v>
      </c>
      <c r="Q109" s="8">
        <v>4063</v>
      </c>
      <c r="R109" s="8">
        <v>2719</v>
      </c>
      <c r="S109" s="8">
        <v>2439</v>
      </c>
      <c r="T109" s="8">
        <v>1982</v>
      </c>
      <c r="U109" s="8">
        <v>1330</v>
      </c>
      <c r="V109" s="8">
        <v>4495</v>
      </c>
      <c r="W109" s="8">
        <v>3122</v>
      </c>
      <c r="X109" s="8">
        <v>4900</v>
      </c>
      <c r="Y109" s="8">
        <v>2429</v>
      </c>
      <c r="Z109" s="8">
        <v>2613</v>
      </c>
      <c r="AA109" s="8">
        <v>1164</v>
      </c>
      <c r="AB109" s="8">
        <v>6654</v>
      </c>
      <c r="AC109" s="8">
        <v>1327</v>
      </c>
      <c r="AD109" s="8">
        <v>5504</v>
      </c>
      <c r="AE109" s="8">
        <v>10596</v>
      </c>
      <c r="AF109" s="8">
        <v>12042</v>
      </c>
      <c r="AG109" s="8">
        <v>6286</v>
      </c>
      <c r="AH109" s="8">
        <v>1489</v>
      </c>
      <c r="AI109" s="8">
        <v>3732</v>
      </c>
      <c r="AJ109" s="8">
        <v>1452</v>
      </c>
      <c r="AK109" s="8">
        <v>3848</v>
      </c>
      <c r="AL109" s="8">
        <v>12984</v>
      </c>
      <c r="AM109" s="8">
        <v>452</v>
      </c>
      <c r="AN109" s="8">
        <v>2387</v>
      </c>
      <c r="AO109" s="8">
        <v>3422</v>
      </c>
      <c r="AP109" s="8">
        <v>2166</v>
      </c>
      <c r="AQ109" s="8">
        <v>208</v>
      </c>
      <c r="AR109" s="8">
        <v>4402</v>
      </c>
      <c r="AS109" s="8">
        <v>9422</v>
      </c>
      <c r="AT109" s="8">
        <v>2557</v>
      </c>
      <c r="AU109" s="8">
        <v>3125</v>
      </c>
      <c r="AV109" s="8">
        <v>7068</v>
      </c>
      <c r="AW109" s="169">
        <v>8.9337561977933619E-5</v>
      </c>
      <c r="AX109" s="141" t="s">
        <v>192</v>
      </c>
      <c r="AY109" s="170"/>
      <c r="AZ109" s="143" t="s">
        <v>191</v>
      </c>
      <c r="BB109" s="106">
        <v>108</v>
      </c>
    </row>
    <row r="110" spans="1:54" ht="13.5" thickBot="1" x14ac:dyDescent="0.25">
      <c r="A110" s="111" t="s">
        <v>93</v>
      </c>
      <c r="B110" s="8">
        <v>144032</v>
      </c>
      <c r="C110" s="8">
        <v>14711</v>
      </c>
      <c r="D110" s="8">
        <v>2175</v>
      </c>
      <c r="E110" s="8">
        <v>5100</v>
      </c>
      <c r="F110" s="8">
        <v>11569</v>
      </c>
      <c r="G110" s="8">
        <v>10014</v>
      </c>
      <c r="H110" s="8">
        <v>8985</v>
      </c>
      <c r="I110" s="8">
        <v>25639</v>
      </c>
      <c r="J110" s="8">
        <v>8854</v>
      </c>
      <c r="K110" s="8">
        <v>24088</v>
      </c>
      <c r="L110" s="8">
        <v>21760</v>
      </c>
      <c r="M110" s="8">
        <v>729</v>
      </c>
      <c r="N110" s="8">
        <v>182</v>
      </c>
      <c r="O110" s="8">
        <v>8543</v>
      </c>
      <c r="P110" s="8">
        <v>1683</v>
      </c>
      <c r="Q110" s="8">
        <v>4430</v>
      </c>
      <c r="R110" s="8">
        <v>2969</v>
      </c>
      <c r="S110" s="8">
        <v>2559</v>
      </c>
      <c r="T110" s="8">
        <v>2212</v>
      </c>
      <c r="U110" s="8">
        <v>1296</v>
      </c>
      <c r="V110" s="8">
        <v>5100</v>
      </c>
      <c r="W110" s="8">
        <v>3542</v>
      </c>
      <c r="X110" s="8">
        <v>5499</v>
      </c>
      <c r="Y110" s="8">
        <v>2698</v>
      </c>
      <c r="Z110" s="8">
        <v>2928</v>
      </c>
      <c r="AA110" s="8">
        <v>1277</v>
      </c>
      <c r="AB110" s="8">
        <v>7058</v>
      </c>
      <c r="AC110" s="8">
        <v>1683</v>
      </c>
      <c r="AD110" s="8">
        <v>6137</v>
      </c>
      <c r="AE110" s="8">
        <v>11569</v>
      </c>
      <c r="AF110" s="8">
        <v>12498</v>
      </c>
      <c r="AG110" s="8">
        <v>6642</v>
      </c>
      <c r="AH110" s="8">
        <v>1841</v>
      </c>
      <c r="AI110" s="8">
        <v>4094</v>
      </c>
      <c r="AJ110" s="8">
        <v>1586</v>
      </c>
      <c r="AK110" s="8">
        <v>4400</v>
      </c>
      <c r="AL110" s="8">
        <v>13800</v>
      </c>
      <c r="AM110" s="8">
        <v>729</v>
      </c>
      <c r="AN110" s="8">
        <v>2442</v>
      </c>
      <c r="AO110" s="8">
        <v>3651</v>
      </c>
      <c r="AP110" s="8">
        <v>2175</v>
      </c>
      <c r="AQ110" s="8">
        <v>182</v>
      </c>
      <c r="AR110" s="8">
        <v>4812</v>
      </c>
      <c r="AS110" s="8">
        <v>10288</v>
      </c>
      <c r="AT110" s="8">
        <v>2581</v>
      </c>
      <c r="AU110" s="8">
        <v>3674</v>
      </c>
      <c r="AV110" s="8">
        <v>7680</v>
      </c>
      <c r="AW110" s="169">
        <v>1.0116269659284038E-4</v>
      </c>
      <c r="AX110" s="141" t="s">
        <v>192</v>
      </c>
      <c r="AY110" s="170"/>
      <c r="AZ110" s="143" t="s">
        <v>191</v>
      </c>
      <c r="BB110" s="106">
        <v>109</v>
      </c>
    </row>
    <row r="111" spans="1:54" ht="13.5" thickBot="1" x14ac:dyDescent="0.25">
      <c r="A111" s="111" t="s">
        <v>94</v>
      </c>
      <c r="B111" s="8">
        <v>164145</v>
      </c>
      <c r="C111" s="8">
        <v>16514</v>
      </c>
      <c r="D111" s="8">
        <v>2507</v>
      </c>
      <c r="E111" s="8">
        <v>5204</v>
      </c>
      <c r="F111" s="8">
        <v>12971</v>
      </c>
      <c r="G111" s="8">
        <v>11191</v>
      </c>
      <c r="H111" s="8">
        <v>10395</v>
      </c>
      <c r="I111" s="8">
        <v>31616</v>
      </c>
      <c r="J111" s="8">
        <v>9488</v>
      </c>
      <c r="K111" s="8">
        <v>26137</v>
      </c>
      <c r="L111" s="8">
        <v>25112</v>
      </c>
      <c r="M111" s="8">
        <v>673</v>
      </c>
      <c r="N111" s="8">
        <v>257</v>
      </c>
      <c r="O111" s="8">
        <v>10318</v>
      </c>
      <c r="P111" s="8">
        <v>1762</v>
      </c>
      <c r="Q111" s="8">
        <v>5526</v>
      </c>
      <c r="R111" s="8">
        <v>3235</v>
      </c>
      <c r="S111" s="8">
        <v>2875</v>
      </c>
      <c r="T111" s="8">
        <v>2207</v>
      </c>
      <c r="U111" s="8">
        <v>1347</v>
      </c>
      <c r="V111" s="8">
        <v>5204</v>
      </c>
      <c r="W111" s="8">
        <v>4403</v>
      </c>
      <c r="X111" s="8">
        <v>6178</v>
      </c>
      <c r="Y111" s="8">
        <v>3116</v>
      </c>
      <c r="Z111" s="8">
        <v>3210</v>
      </c>
      <c r="AA111" s="8">
        <v>1256</v>
      </c>
      <c r="AB111" s="8">
        <v>9526</v>
      </c>
      <c r="AC111" s="8">
        <v>1762</v>
      </c>
      <c r="AD111" s="8">
        <v>6850</v>
      </c>
      <c r="AE111" s="8">
        <v>12971</v>
      </c>
      <c r="AF111" s="8">
        <v>16698</v>
      </c>
      <c r="AG111" s="8">
        <v>7281</v>
      </c>
      <c r="AH111" s="8">
        <v>2037</v>
      </c>
      <c r="AI111" s="8">
        <v>4475</v>
      </c>
      <c r="AJ111" s="8">
        <v>1634</v>
      </c>
      <c r="AK111" s="8">
        <v>5197</v>
      </c>
      <c r="AL111" s="8">
        <v>14705</v>
      </c>
      <c r="AM111" s="8">
        <v>673</v>
      </c>
      <c r="AN111" s="8">
        <v>3040</v>
      </c>
      <c r="AO111" s="8">
        <v>4209</v>
      </c>
      <c r="AP111" s="8">
        <v>2507</v>
      </c>
      <c r="AQ111" s="8">
        <v>257</v>
      </c>
      <c r="AR111" s="8">
        <v>5139</v>
      </c>
      <c r="AS111" s="8">
        <v>11432</v>
      </c>
      <c r="AT111" s="8">
        <v>2994</v>
      </c>
      <c r="AU111" s="8">
        <v>4300</v>
      </c>
      <c r="AV111" s="8">
        <v>7901</v>
      </c>
      <c r="AW111" s="169">
        <v>7.5952289809633178E-4</v>
      </c>
      <c r="AX111" s="141" t="s">
        <v>192</v>
      </c>
      <c r="AY111" s="170"/>
      <c r="AZ111" s="143" t="s">
        <v>191</v>
      </c>
      <c r="BB111" s="106">
        <v>110</v>
      </c>
    </row>
    <row r="112" spans="1:54" ht="13.5" thickBot="1" x14ac:dyDescent="0.25">
      <c r="A112" s="111" t="s">
        <v>95</v>
      </c>
      <c r="B112" s="8">
        <v>186609</v>
      </c>
      <c r="C112" s="8">
        <v>15952</v>
      </c>
      <c r="D112" s="8">
        <v>2515</v>
      </c>
      <c r="E112" s="8">
        <v>4678</v>
      </c>
      <c r="F112" s="8">
        <v>12777</v>
      </c>
      <c r="G112" s="8">
        <v>11370</v>
      </c>
      <c r="H112" s="8">
        <v>14115</v>
      </c>
      <c r="I112" s="8">
        <v>41604</v>
      </c>
      <c r="J112" s="8">
        <v>8918</v>
      </c>
      <c r="K112" s="8">
        <v>26610</v>
      </c>
      <c r="L112" s="8">
        <v>31204</v>
      </c>
      <c r="M112" s="8">
        <v>534</v>
      </c>
      <c r="N112" s="8">
        <v>236</v>
      </c>
      <c r="O112" s="8">
        <v>14696</v>
      </c>
      <c r="P112" s="8">
        <v>1400</v>
      </c>
      <c r="Q112" s="8">
        <v>9131</v>
      </c>
      <c r="R112" s="8">
        <v>3138</v>
      </c>
      <c r="S112" s="8">
        <v>2779</v>
      </c>
      <c r="T112" s="8">
        <v>2152</v>
      </c>
      <c r="U112" s="8">
        <v>1362</v>
      </c>
      <c r="V112" s="8">
        <v>4678</v>
      </c>
      <c r="W112" s="8">
        <v>7847</v>
      </c>
      <c r="X112" s="8">
        <v>5987</v>
      </c>
      <c r="Y112" s="8">
        <v>2879</v>
      </c>
      <c r="Z112" s="8">
        <v>3023</v>
      </c>
      <c r="AA112" s="8">
        <v>1288</v>
      </c>
      <c r="AB112" s="8">
        <v>15807</v>
      </c>
      <c r="AC112" s="8">
        <v>1400</v>
      </c>
      <c r="AD112" s="8">
        <v>6370</v>
      </c>
      <c r="AE112" s="8">
        <v>12777</v>
      </c>
      <c r="AF112" s="8">
        <v>26037</v>
      </c>
      <c r="AG112" s="8">
        <v>6766</v>
      </c>
      <c r="AH112" s="8">
        <v>2310</v>
      </c>
      <c r="AI112" s="8">
        <v>4251</v>
      </c>
      <c r="AJ112" s="8">
        <v>1846</v>
      </c>
      <c r="AK112" s="8">
        <v>4727</v>
      </c>
      <c r="AL112" s="8">
        <v>15131</v>
      </c>
      <c r="AM112" s="8">
        <v>534</v>
      </c>
      <c r="AN112" s="8">
        <v>4070</v>
      </c>
      <c r="AO112" s="8">
        <v>4648</v>
      </c>
      <c r="AP112" s="8">
        <v>2515</v>
      </c>
      <c r="AQ112" s="8">
        <v>236</v>
      </c>
      <c r="AR112" s="8">
        <v>5238</v>
      </c>
      <c r="AS112" s="8">
        <v>11479</v>
      </c>
      <c r="AT112" s="8">
        <v>3638</v>
      </c>
      <c r="AU112" s="8">
        <v>4442</v>
      </c>
      <c r="AV112" s="8">
        <v>8123</v>
      </c>
      <c r="AW112" s="169">
        <v>1.142844337878567E-3</v>
      </c>
      <c r="AX112" s="141" t="s">
        <v>192</v>
      </c>
      <c r="AY112" s="170"/>
      <c r="AZ112" s="143" t="s">
        <v>191</v>
      </c>
      <c r="BB112" s="106">
        <v>111</v>
      </c>
    </row>
    <row r="113" spans="1:54" ht="13.5" thickBot="1" x14ac:dyDescent="0.25">
      <c r="A113" s="111" t="s">
        <v>96</v>
      </c>
      <c r="B113" s="8">
        <v>188045</v>
      </c>
      <c r="C113" s="8">
        <v>14119</v>
      </c>
      <c r="D113" s="8">
        <v>2517</v>
      </c>
      <c r="E113" s="8">
        <v>4050</v>
      </c>
      <c r="F113" s="8">
        <v>12568</v>
      </c>
      <c r="G113" s="8">
        <v>10570</v>
      </c>
      <c r="H113" s="8">
        <v>15560</v>
      </c>
      <c r="I113" s="8">
        <v>44598</v>
      </c>
      <c r="J113" s="8">
        <v>8441</v>
      </c>
      <c r="K113" s="8">
        <v>26271</v>
      </c>
      <c r="L113" s="8">
        <v>32137</v>
      </c>
      <c r="M113" s="8">
        <v>579</v>
      </c>
      <c r="N113" s="8">
        <v>242</v>
      </c>
      <c r="O113" s="8">
        <v>15120</v>
      </c>
      <c r="P113" s="8">
        <v>1273</v>
      </c>
      <c r="Q113" s="8">
        <v>10634</v>
      </c>
      <c r="R113" s="8">
        <v>3236</v>
      </c>
      <c r="S113" s="8">
        <v>2879</v>
      </c>
      <c r="T113" s="8">
        <v>2078</v>
      </c>
      <c r="U113" s="8">
        <v>1197</v>
      </c>
      <c r="V113" s="8">
        <v>4050</v>
      </c>
      <c r="W113" s="8">
        <v>8167</v>
      </c>
      <c r="X113" s="8">
        <v>5461</v>
      </c>
      <c r="Y113" s="8">
        <v>2769</v>
      </c>
      <c r="Z113" s="8">
        <v>2416</v>
      </c>
      <c r="AA113" s="8">
        <v>1046</v>
      </c>
      <c r="AB113" s="8">
        <v>18530</v>
      </c>
      <c r="AC113" s="8">
        <v>1273</v>
      </c>
      <c r="AD113" s="8">
        <v>6495</v>
      </c>
      <c r="AE113" s="8">
        <v>12568</v>
      </c>
      <c r="AF113" s="8">
        <v>30215</v>
      </c>
      <c r="AG113" s="8">
        <v>6363</v>
      </c>
      <c r="AH113" s="8">
        <v>2076</v>
      </c>
      <c r="AI113" s="8">
        <v>3417</v>
      </c>
      <c r="AJ113" s="8">
        <v>1690</v>
      </c>
      <c r="AK113" s="8">
        <v>4030</v>
      </c>
      <c r="AL113" s="8">
        <v>15388</v>
      </c>
      <c r="AM113" s="8">
        <v>579</v>
      </c>
      <c r="AN113" s="8">
        <v>4074</v>
      </c>
      <c r="AO113" s="8">
        <v>4468</v>
      </c>
      <c r="AP113" s="8">
        <v>2517</v>
      </c>
      <c r="AQ113" s="8">
        <v>242</v>
      </c>
      <c r="AR113" s="8">
        <v>4628</v>
      </c>
      <c r="AS113" s="8">
        <v>10883</v>
      </c>
      <c r="AT113" s="8">
        <v>2878</v>
      </c>
      <c r="AU113" s="8">
        <v>4024</v>
      </c>
      <c r="AV113" s="8">
        <v>7774</v>
      </c>
      <c r="AW113" s="169">
        <v>1.3542260316098927E-3</v>
      </c>
      <c r="AX113" s="141" t="s">
        <v>192</v>
      </c>
      <c r="AY113" s="170"/>
      <c r="AZ113" s="143" t="s">
        <v>191</v>
      </c>
      <c r="BB113" s="106">
        <v>112</v>
      </c>
    </row>
    <row r="114" spans="1:54" ht="13.5" thickBot="1" x14ac:dyDescent="0.25">
      <c r="A114" s="111" t="s">
        <v>97</v>
      </c>
      <c r="B114" s="8">
        <v>165793</v>
      </c>
      <c r="C114" s="8">
        <v>12599</v>
      </c>
      <c r="D114" s="8">
        <v>2420</v>
      </c>
      <c r="E114" s="8">
        <v>3997</v>
      </c>
      <c r="F114" s="8">
        <v>11213</v>
      </c>
      <c r="G114" s="8">
        <v>10119</v>
      </c>
      <c r="H114" s="8">
        <v>12343</v>
      </c>
      <c r="I114" s="8">
        <v>39165</v>
      </c>
      <c r="J114" s="8">
        <v>8321</v>
      </c>
      <c r="K114" s="8">
        <v>23723</v>
      </c>
      <c r="L114" s="8">
        <v>28274</v>
      </c>
      <c r="M114" s="8">
        <v>580</v>
      </c>
      <c r="N114" s="8">
        <v>236</v>
      </c>
      <c r="O114" s="8">
        <v>11414</v>
      </c>
      <c r="P114" s="8">
        <v>1389</v>
      </c>
      <c r="Q114" s="8">
        <v>8015</v>
      </c>
      <c r="R114" s="8">
        <v>2800</v>
      </c>
      <c r="S114" s="8">
        <v>2651</v>
      </c>
      <c r="T114" s="8">
        <v>2037</v>
      </c>
      <c r="U114" s="8">
        <v>1229</v>
      </c>
      <c r="V114" s="8">
        <v>3997</v>
      </c>
      <c r="W114" s="8">
        <v>5211</v>
      </c>
      <c r="X114" s="8">
        <v>4964</v>
      </c>
      <c r="Y114" s="8">
        <v>2301</v>
      </c>
      <c r="Z114" s="8">
        <v>2367</v>
      </c>
      <c r="AA114" s="8">
        <v>959</v>
      </c>
      <c r="AB114" s="8">
        <v>15423</v>
      </c>
      <c r="AC114" s="8">
        <v>1389</v>
      </c>
      <c r="AD114" s="8">
        <v>6497</v>
      </c>
      <c r="AE114" s="8">
        <v>11213</v>
      </c>
      <c r="AF114" s="8">
        <v>26967</v>
      </c>
      <c r="AG114" s="8">
        <v>6284</v>
      </c>
      <c r="AH114" s="8">
        <v>1841</v>
      </c>
      <c r="AI114" s="8">
        <v>3200</v>
      </c>
      <c r="AJ114" s="8">
        <v>1528</v>
      </c>
      <c r="AK114" s="8">
        <v>3464</v>
      </c>
      <c r="AL114" s="8">
        <v>13914</v>
      </c>
      <c r="AM114" s="8">
        <v>580</v>
      </c>
      <c r="AN114" s="8">
        <v>3552</v>
      </c>
      <c r="AO114" s="8">
        <v>3743</v>
      </c>
      <c r="AP114" s="8">
        <v>2420</v>
      </c>
      <c r="AQ114" s="8">
        <v>236</v>
      </c>
      <c r="AR114" s="8">
        <v>4171</v>
      </c>
      <c r="AS114" s="8">
        <v>9809</v>
      </c>
      <c r="AT114" s="8">
        <v>2393</v>
      </c>
      <c r="AU114" s="8">
        <v>3354</v>
      </c>
      <c r="AV114" s="8">
        <v>7284</v>
      </c>
      <c r="AW114" s="169">
        <v>1.8834825962515003E-3</v>
      </c>
      <c r="AX114" s="141" t="s">
        <v>192</v>
      </c>
      <c r="AY114" s="170"/>
      <c r="AZ114" s="143" t="s">
        <v>191</v>
      </c>
      <c r="BB114" s="106">
        <v>113</v>
      </c>
    </row>
    <row r="115" spans="1:54" ht="13.5" thickBot="1" x14ac:dyDescent="0.25">
      <c r="A115" s="111" t="s">
        <v>98</v>
      </c>
      <c r="B115" s="8">
        <v>171182</v>
      </c>
      <c r="C115" s="8">
        <v>15672</v>
      </c>
      <c r="D115" s="8">
        <v>2622</v>
      </c>
      <c r="E115" s="8">
        <v>4878</v>
      </c>
      <c r="F115" s="8">
        <v>12277</v>
      </c>
      <c r="G115" s="8">
        <v>11399</v>
      </c>
      <c r="H115" s="8">
        <v>11062</v>
      </c>
      <c r="I115" s="8">
        <v>35860</v>
      </c>
      <c r="J115" s="8">
        <v>8883</v>
      </c>
      <c r="K115" s="8">
        <v>27371</v>
      </c>
      <c r="L115" s="8">
        <v>28567</v>
      </c>
      <c r="M115" s="8">
        <v>625</v>
      </c>
      <c r="N115" s="8">
        <v>173</v>
      </c>
      <c r="O115" s="8">
        <v>9992</v>
      </c>
      <c r="P115" s="8">
        <v>1801</v>
      </c>
      <c r="Q115" s="8">
        <v>6298</v>
      </c>
      <c r="R115" s="8">
        <v>3106</v>
      </c>
      <c r="S115" s="8">
        <v>3106</v>
      </c>
      <c r="T115" s="8">
        <v>2399</v>
      </c>
      <c r="U115" s="8">
        <v>1627</v>
      </c>
      <c r="V115" s="8">
        <v>4878</v>
      </c>
      <c r="W115" s="8">
        <v>4003</v>
      </c>
      <c r="X115" s="8">
        <v>6066</v>
      </c>
      <c r="Y115" s="8">
        <v>2562</v>
      </c>
      <c r="Z115" s="8">
        <v>3102</v>
      </c>
      <c r="AA115" s="8">
        <v>1132</v>
      </c>
      <c r="AB115" s="8">
        <v>13346</v>
      </c>
      <c r="AC115" s="8">
        <v>1801</v>
      </c>
      <c r="AD115" s="8">
        <v>6850</v>
      </c>
      <c r="AE115" s="8">
        <v>12277</v>
      </c>
      <c r="AF115" s="8">
        <v>22357</v>
      </c>
      <c r="AG115" s="8">
        <v>6484</v>
      </c>
      <c r="AH115" s="8">
        <v>1818</v>
      </c>
      <c r="AI115" s="8">
        <v>3776</v>
      </c>
      <c r="AJ115" s="8">
        <v>1658</v>
      </c>
      <c r="AK115" s="8">
        <v>4477</v>
      </c>
      <c r="AL115" s="8">
        <v>15645</v>
      </c>
      <c r="AM115" s="8">
        <v>625</v>
      </c>
      <c r="AN115" s="8">
        <v>2883</v>
      </c>
      <c r="AO115" s="8">
        <v>4342</v>
      </c>
      <c r="AP115" s="8">
        <v>2622</v>
      </c>
      <c r="AQ115" s="8">
        <v>173</v>
      </c>
      <c r="AR115" s="8">
        <v>5129</v>
      </c>
      <c r="AS115" s="8">
        <v>11726</v>
      </c>
      <c r="AT115" s="8">
        <v>2922</v>
      </c>
      <c r="AU115" s="8">
        <v>3649</v>
      </c>
      <c r="AV115" s="8">
        <v>8343</v>
      </c>
      <c r="AW115" s="169">
        <v>2.3115702853008999E-3</v>
      </c>
      <c r="AX115" s="141" t="s">
        <v>192</v>
      </c>
      <c r="AY115" s="170"/>
      <c r="AZ115" s="143" t="s">
        <v>191</v>
      </c>
      <c r="BB115" s="106">
        <v>114</v>
      </c>
    </row>
    <row r="116" spans="1:54" ht="13.5" thickBot="1" x14ac:dyDescent="0.25">
      <c r="A116" s="111" t="s">
        <v>99</v>
      </c>
      <c r="B116" s="8">
        <v>185043</v>
      </c>
      <c r="C116" s="8">
        <v>18335</v>
      </c>
      <c r="D116" s="8">
        <v>3353</v>
      </c>
      <c r="E116" s="8">
        <v>5871</v>
      </c>
      <c r="F116" s="8">
        <v>14753</v>
      </c>
      <c r="G116" s="8">
        <v>12717</v>
      </c>
      <c r="H116" s="8">
        <v>11622</v>
      </c>
      <c r="I116" s="8">
        <v>35999</v>
      </c>
      <c r="J116" s="8">
        <v>10243</v>
      </c>
      <c r="K116" s="8">
        <v>29590</v>
      </c>
      <c r="L116" s="8">
        <v>28612</v>
      </c>
      <c r="M116" s="8">
        <v>786</v>
      </c>
      <c r="N116" s="8">
        <v>257</v>
      </c>
      <c r="O116" s="8">
        <v>10673</v>
      </c>
      <c r="P116" s="8">
        <v>2232</v>
      </c>
      <c r="Q116" s="8">
        <v>6123</v>
      </c>
      <c r="R116" s="8">
        <v>3467</v>
      </c>
      <c r="S116" s="8">
        <v>3175</v>
      </c>
      <c r="T116" s="8">
        <v>2664</v>
      </c>
      <c r="U116" s="8">
        <v>1853</v>
      </c>
      <c r="V116" s="8">
        <v>5871</v>
      </c>
      <c r="W116" s="8">
        <v>4338</v>
      </c>
      <c r="X116" s="8">
        <v>6927</v>
      </c>
      <c r="Y116" s="8">
        <v>2919</v>
      </c>
      <c r="Z116" s="8">
        <v>3591</v>
      </c>
      <c r="AA116" s="8">
        <v>1388</v>
      </c>
      <c r="AB116" s="8">
        <v>11692</v>
      </c>
      <c r="AC116" s="8">
        <v>2232</v>
      </c>
      <c r="AD116" s="8">
        <v>7588</v>
      </c>
      <c r="AE116" s="8">
        <v>14753</v>
      </c>
      <c r="AF116" s="8">
        <v>20270</v>
      </c>
      <c r="AG116" s="8">
        <v>7579</v>
      </c>
      <c r="AH116" s="8">
        <v>2167</v>
      </c>
      <c r="AI116" s="8">
        <v>4326</v>
      </c>
      <c r="AJ116" s="8">
        <v>2032</v>
      </c>
      <c r="AK116" s="8">
        <v>5293</v>
      </c>
      <c r="AL116" s="8">
        <v>16468</v>
      </c>
      <c r="AM116" s="8">
        <v>786</v>
      </c>
      <c r="AN116" s="8">
        <v>3160</v>
      </c>
      <c r="AO116" s="8">
        <v>4796</v>
      </c>
      <c r="AP116" s="8">
        <v>3353</v>
      </c>
      <c r="AQ116" s="8">
        <v>257</v>
      </c>
      <c r="AR116" s="8">
        <v>6115</v>
      </c>
      <c r="AS116" s="8">
        <v>13122</v>
      </c>
      <c r="AT116" s="8">
        <v>3276</v>
      </c>
      <c r="AU116" s="8">
        <v>4459</v>
      </c>
      <c r="AV116" s="8">
        <v>9003</v>
      </c>
      <c r="AW116" s="169">
        <v>3.3468609031673917E-3</v>
      </c>
      <c r="AX116" s="141" t="s">
        <v>192</v>
      </c>
      <c r="AY116" s="170"/>
      <c r="AZ116" s="143" t="s">
        <v>191</v>
      </c>
      <c r="BB116" s="106">
        <v>115</v>
      </c>
    </row>
    <row r="117" spans="1:54" ht="13.5" thickBot="1" x14ac:dyDescent="0.25">
      <c r="A117" s="111" t="s">
        <v>100</v>
      </c>
      <c r="B117" s="8">
        <v>182687</v>
      </c>
      <c r="C117" s="8">
        <v>18103</v>
      </c>
      <c r="D117" s="8">
        <v>3094</v>
      </c>
      <c r="E117" s="8">
        <v>6106</v>
      </c>
      <c r="F117" s="8">
        <v>13986</v>
      </c>
      <c r="G117" s="8">
        <v>12313</v>
      </c>
      <c r="H117" s="8">
        <v>11548</v>
      </c>
      <c r="I117" s="8">
        <v>35450</v>
      </c>
      <c r="J117" s="8">
        <v>10969</v>
      </c>
      <c r="K117" s="8">
        <v>29629</v>
      </c>
      <c r="L117" s="8">
        <v>27257</v>
      </c>
      <c r="M117" s="8">
        <v>733</v>
      </c>
      <c r="N117" s="8">
        <v>283</v>
      </c>
      <c r="O117" s="8">
        <v>10918</v>
      </c>
      <c r="P117" s="8">
        <v>2298</v>
      </c>
      <c r="Q117" s="8">
        <v>6341</v>
      </c>
      <c r="R117" s="8">
        <v>3292</v>
      </c>
      <c r="S117" s="8">
        <v>3280</v>
      </c>
      <c r="T117" s="8">
        <v>2715</v>
      </c>
      <c r="U117" s="8">
        <v>1597</v>
      </c>
      <c r="V117" s="8">
        <v>6106</v>
      </c>
      <c r="W117" s="8">
        <v>4463</v>
      </c>
      <c r="X117" s="8">
        <v>6837</v>
      </c>
      <c r="Y117" s="8">
        <v>3361</v>
      </c>
      <c r="Z117" s="8">
        <v>3545</v>
      </c>
      <c r="AA117" s="8">
        <v>1584</v>
      </c>
      <c r="AB117" s="8">
        <v>10698</v>
      </c>
      <c r="AC117" s="8">
        <v>2298</v>
      </c>
      <c r="AD117" s="8">
        <v>7385</v>
      </c>
      <c r="AE117" s="8">
        <v>13986</v>
      </c>
      <c r="AF117" s="8">
        <v>19085</v>
      </c>
      <c r="AG117" s="8">
        <v>8254</v>
      </c>
      <c r="AH117" s="8">
        <v>2244</v>
      </c>
      <c r="AI117" s="8">
        <v>4560</v>
      </c>
      <c r="AJ117" s="8">
        <v>1915</v>
      </c>
      <c r="AK117" s="8">
        <v>5235</v>
      </c>
      <c r="AL117" s="8">
        <v>16250</v>
      </c>
      <c r="AM117" s="8">
        <v>733</v>
      </c>
      <c r="AN117" s="8">
        <v>3175</v>
      </c>
      <c r="AO117" s="8">
        <v>4694</v>
      </c>
      <c r="AP117" s="8">
        <v>3094</v>
      </c>
      <c r="AQ117" s="8">
        <v>283</v>
      </c>
      <c r="AR117" s="8">
        <v>6031</v>
      </c>
      <c r="AS117" s="8">
        <v>13379</v>
      </c>
      <c r="AT117" s="8">
        <v>3331</v>
      </c>
      <c r="AU117" s="8">
        <v>4482</v>
      </c>
      <c r="AV117" s="8">
        <v>8454</v>
      </c>
      <c r="AW117" s="169">
        <v>4.4750763898390115E-3</v>
      </c>
      <c r="AX117" s="141" t="s">
        <v>192</v>
      </c>
      <c r="AY117" s="170"/>
      <c r="AZ117" s="143" t="s">
        <v>191</v>
      </c>
      <c r="BB117" s="106">
        <v>116</v>
      </c>
    </row>
    <row r="118" spans="1:54" ht="13.5" thickBot="1" x14ac:dyDescent="0.25">
      <c r="A118" s="111" t="s">
        <v>101</v>
      </c>
      <c r="B118" s="8">
        <v>165669</v>
      </c>
      <c r="C118" s="8">
        <v>16364</v>
      </c>
      <c r="D118" s="8">
        <v>3057</v>
      </c>
      <c r="E118" s="8">
        <v>5621</v>
      </c>
      <c r="F118" s="8">
        <v>13042</v>
      </c>
      <c r="G118" s="8">
        <v>10724</v>
      </c>
      <c r="H118" s="8">
        <v>11353</v>
      </c>
      <c r="I118" s="8">
        <v>30791</v>
      </c>
      <c r="J118" s="8">
        <v>10588</v>
      </c>
      <c r="K118" s="8">
        <v>27038</v>
      </c>
      <c r="L118" s="8">
        <v>24089</v>
      </c>
      <c r="M118" s="8">
        <v>762</v>
      </c>
      <c r="N118" s="8">
        <v>199</v>
      </c>
      <c r="O118" s="8">
        <v>9895</v>
      </c>
      <c r="P118" s="8">
        <v>2146</v>
      </c>
      <c r="Q118" s="8">
        <v>6238</v>
      </c>
      <c r="R118" s="8">
        <v>3279</v>
      </c>
      <c r="S118" s="8">
        <v>2967</v>
      </c>
      <c r="T118" s="8">
        <v>2670</v>
      </c>
      <c r="U118" s="8">
        <v>1368</v>
      </c>
      <c r="V118" s="8">
        <v>5621</v>
      </c>
      <c r="W118" s="8">
        <v>4133</v>
      </c>
      <c r="X118" s="8">
        <v>5978</v>
      </c>
      <c r="Y118" s="8">
        <v>2848</v>
      </c>
      <c r="Z118" s="8">
        <v>3210</v>
      </c>
      <c r="AA118" s="8">
        <v>1487</v>
      </c>
      <c r="AB118" s="8">
        <v>9329</v>
      </c>
      <c r="AC118" s="8">
        <v>2146</v>
      </c>
      <c r="AD118" s="8">
        <v>6682</v>
      </c>
      <c r="AE118" s="8">
        <v>13042</v>
      </c>
      <c r="AF118" s="8">
        <v>16282</v>
      </c>
      <c r="AG118" s="8">
        <v>7918</v>
      </c>
      <c r="AH118" s="8">
        <v>1975</v>
      </c>
      <c r="AI118" s="8">
        <v>4225</v>
      </c>
      <c r="AJ118" s="8">
        <v>1836</v>
      </c>
      <c r="AK118" s="8">
        <v>4872</v>
      </c>
      <c r="AL118" s="8">
        <v>14688</v>
      </c>
      <c r="AM118" s="8">
        <v>762</v>
      </c>
      <c r="AN118" s="8">
        <v>2795</v>
      </c>
      <c r="AO118" s="8">
        <v>3972</v>
      </c>
      <c r="AP118" s="8">
        <v>3057</v>
      </c>
      <c r="AQ118" s="8">
        <v>199</v>
      </c>
      <c r="AR118" s="8">
        <v>5514</v>
      </c>
      <c r="AS118" s="8">
        <v>12350</v>
      </c>
      <c r="AT118" s="8">
        <v>2674</v>
      </c>
      <c r="AU118" s="8">
        <v>4227</v>
      </c>
      <c r="AV118" s="8">
        <v>7325</v>
      </c>
      <c r="AW118" s="169">
        <v>7.2939973150930124E-3</v>
      </c>
      <c r="AX118" s="141" t="s">
        <v>192</v>
      </c>
      <c r="AY118" s="170"/>
      <c r="AZ118" s="143" t="s">
        <v>191</v>
      </c>
      <c r="BB118" s="106">
        <v>117</v>
      </c>
    </row>
    <row r="119" spans="1:54" ht="13.5" thickBot="1" x14ac:dyDescent="0.25">
      <c r="A119" s="111" t="s">
        <v>102</v>
      </c>
      <c r="B119" s="8">
        <v>152444</v>
      </c>
      <c r="C119" s="8">
        <v>16031</v>
      </c>
      <c r="D119" s="8">
        <v>2793</v>
      </c>
      <c r="E119" s="8">
        <v>5671</v>
      </c>
      <c r="F119" s="8">
        <v>12308</v>
      </c>
      <c r="G119" s="8">
        <v>10170</v>
      </c>
      <c r="H119" s="8">
        <v>10531</v>
      </c>
      <c r="I119" s="8">
        <v>25841</v>
      </c>
      <c r="J119" s="8">
        <v>10144</v>
      </c>
      <c r="K119" s="8">
        <v>24882</v>
      </c>
      <c r="L119" s="8">
        <v>21652</v>
      </c>
      <c r="M119" s="8">
        <v>781</v>
      </c>
      <c r="N119" s="8">
        <v>235</v>
      </c>
      <c r="O119" s="8">
        <v>9166</v>
      </c>
      <c r="P119" s="8">
        <v>2239</v>
      </c>
      <c r="Q119" s="8">
        <v>5585</v>
      </c>
      <c r="R119" s="8">
        <v>3227</v>
      </c>
      <c r="S119" s="8">
        <v>2968</v>
      </c>
      <c r="T119" s="8">
        <v>2416</v>
      </c>
      <c r="U119" s="8">
        <v>1418</v>
      </c>
      <c r="V119" s="8">
        <v>5671</v>
      </c>
      <c r="W119" s="8">
        <v>3719</v>
      </c>
      <c r="X119" s="8">
        <v>6130</v>
      </c>
      <c r="Y119" s="8">
        <v>2294</v>
      </c>
      <c r="Z119" s="8">
        <v>2728</v>
      </c>
      <c r="AA119" s="8">
        <v>1240</v>
      </c>
      <c r="AB119" s="8">
        <v>8275</v>
      </c>
      <c r="AC119" s="8">
        <v>2239</v>
      </c>
      <c r="AD119" s="8">
        <v>6484</v>
      </c>
      <c r="AE119" s="8">
        <v>12308</v>
      </c>
      <c r="AF119" s="8">
        <v>12795</v>
      </c>
      <c r="AG119" s="8">
        <v>7728</v>
      </c>
      <c r="AH119" s="8">
        <v>1963</v>
      </c>
      <c r="AI119" s="8">
        <v>3867</v>
      </c>
      <c r="AJ119" s="8">
        <v>1719</v>
      </c>
      <c r="AK119" s="8">
        <v>4598</v>
      </c>
      <c r="AL119" s="8">
        <v>13404</v>
      </c>
      <c r="AM119" s="8">
        <v>781</v>
      </c>
      <c r="AN119" s="8">
        <v>2479</v>
      </c>
      <c r="AO119" s="8">
        <v>3619</v>
      </c>
      <c r="AP119" s="8">
        <v>2793</v>
      </c>
      <c r="AQ119" s="8">
        <v>235</v>
      </c>
      <c r="AR119" s="8">
        <v>5303</v>
      </c>
      <c r="AS119" s="8">
        <v>11478</v>
      </c>
      <c r="AT119" s="8">
        <v>2268</v>
      </c>
      <c r="AU119" s="8">
        <v>3930</v>
      </c>
      <c r="AV119" s="8">
        <v>6782</v>
      </c>
      <c r="AW119" s="169">
        <v>1.100690921077294E-2</v>
      </c>
      <c r="AX119" s="141" t="s">
        <v>192</v>
      </c>
      <c r="AY119" s="170"/>
      <c r="AZ119" s="143" t="s">
        <v>191</v>
      </c>
      <c r="BB119" s="106">
        <v>118</v>
      </c>
    </row>
    <row r="120" spans="1:54" ht="13.5" thickBot="1" x14ac:dyDescent="0.25">
      <c r="A120" s="111" t="s">
        <v>103</v>
      </c>
      <c r="B120" s="8">
        <v>150760</v>
      </c>
      <c r="C120" s="8">
        <v>16763</v>
      </c>
      <c r="D120" s="8">
        <v>2897</v>
      </c>
      <c r="E120" s="8">
        <v>6049</v>
      </c>
      <c r="F120" s="8">
        <v>12418</v>
      </c>
      <c r="G120" s="8">
        <v>10205</v>
      </c>
      <c r="H120" s="8">
        <v>9924</v>
      </c>
      <c r="I120" s="8">
        <v>24269</v>
      </c>
      <c r="J120" s="8">
        <v>10114</v>
      </c>
      <c r="K120" s="8">
        <v>24176</v>
      </c>
      <c r="L120" s="8">
        <v>21225</v>
      </c>
      <c r="M120" s="8">
        <v>835</v>
      </c>
      <c r="N120" s="8">
        <v>212</v>
      </c>
      <c r="O120" s="8">
        <v>9382</v>
      </c>
      <c r="P120" s="8">
        <v>2291</v>
      </c>
      <c r="Q120" s="8">
        <v>4880</v>
      </c>
      <c r="R120" s="8">
        <v>3495</v>
      </c>
      <c r="S120" s="8">
        <v>2857</v>
      </c>
      <c r="T120" s="8">
        <v>2485</v>
      </c>
      <c r="U120" s="8">
        <v>1551</v>
      </c>
      <c r="V120" s="8">
        <v>6049</v>
      </c>
      <c r="W120" s="8">
        <v>4148</v>
      </c>
      <c r="X120" s="8">
        <v>6232</v>
      </c>
      <c r="Y120" s="8">
        <v>2280</v>
      </c>
      <c r="Z120" s="8">
        <v>2868</v>
      </c>
      <c r="AA120" s="8">
        <v>1088</v>
      </c>
      <c r="AB120" s="8">
        <v>7511</v>
      </c>
      <c r="AC120" s="8">
        <v>2291</v>
      </c>
      <c r="AD120" s="8">
        <v>6408</v>
      </c>
      <c r="AE120" s="8">
        <v>12418</v>
      </c>
      <c r="AF120" s="8">
        <v>11322</v>
      </c>
      <c r="AG120" s="8">
        <v>7629</v>
      </c>
      <c r="AH120" s="8">
        <v>1834</v>
      </c>
      <c r="AI120" s="8">
        <v>3868</v>
      </c>
      <c r="AJ120" s="8">
        <v>1549</v>
      </c>
      <c r="AK120" s="8">
        <v>4859</v>
      </c>
      <c r="AL120" s="8">
        <v>13242</v>
      </c>
      <c r="AM120" s="8">
        <v>835</v>
      </c>
      <c r="AN120" s="8">
        <v>2377</v>
      </c>
      <c r="AO120" s="8">
        <v>3765</v>
      </c>
      <c r="AP120" s="8">
        <v>2897</v>
      </c>
      <c r="AQ120" s="8">
        <v>212</v>
      </c>
      <c r="AR120" s="8">
        <v>5672</v>
      </c>
      <c r="AS120" s="8">
        <v>10934</v>
      </c>
      <c r="AT120" s="8">
        <v>2246</v>
      </c>
      <c r="AU120" s="8">
        <v>3980</v>
      </c>
      <c r="AV120" s="8">
        <v>6978</v>
      </c>
      <c r="AW120" s="169">
        <v>1.6729692721377538E-2</v>
      </c>
      <c r="AX120" s="141" t="s">
        <v>192</v>
      </c>
      <c r="AY120" s="170"/>
      <c r="AZ120" s="143" t="s">
        <v>191</v>
      </c>
      <c r="BB120" s="106">
        <v>119</v>
      </c>
    </row>
    <row r="121" spans="1:54" ht="13.5" thickBot="1" x14ac:dyDescent="0.25">
      <c r="A121" s="111" t="s">
        <v>104</v>
      </c>
      <c r="B121" s="8">
        <v>120137</v>
      </c>
      <c r="C121" s="8">
        <v>13216</v>
      </c>
      <c r="D121" s="8">
        <v>2144</v>
      </c>
      <c r="E121" s="8">
        <v>5130</v>
      </c>
      <c r="F121" s="8">
        <v>9751</v>
      </c>
      <c r="G121" s="8">
        <v>8142</v>
      </c>
      <c r="H121" s="8">
        <v>7696</v>
      </c>
      <c r="I121" s="8">
        <v>19511</v>
      </c>
      <c r="J121" s="8">
        <v>8099</v>
      </c>
      <c r="K121" s="8">
        <v>19964</v>
      </c>
      <c r="L121" s="8">
        <v>16508</v>
      </c>
      <c r="M121" s="8">
        <v>694</v>
      </c>
      <c r="N121" s="8">
        <v>168</v>
      </c>
      <c r="O121" s="8">
        <v>7415</v>
      </c>
      <c r="P121" s="8">
        <v>1699</v>
      </c>
      <c r="Q121" s="8">
        <v>3678</v>
      </c>
      <c r="R121" s="8">
        <v>2634</v>
      </c>
      <c r="S121" s="8">
        <v>2237</v>
      </c>
      <c r="T121" s="8">
        <v>2164</v>
      </c>
      <c r="U121" s="8">
        <v>1101</v>
      </c>
      <c r="V121" s="8">
        <v>5130</v>
      </c>
      <c r="W121" s="8">
        <v>3474</v>
      </c>
      <c r="X121" s="8">
        <v>4798</v>
      </c>
      <c r="Y121" s="8">
        <v>1865</v>
      </c>
      <c r="Z121" s="8">
        <v>2386</v>
      </c>
      <c r="AA121" s="8">
        <v>831</v>
      </c>
      <c r="AB121" s="8">
        <v>5660</v>
      </c>
      <c r="AC121" s="8">
        <v>1699</v>
      </c>
      <c r="AD121" s="8">
        <v>5244</v>
      </c>
      <c r="AE121" s="8">
        <v>9751</v>
      </c>
      <c r="AF121" s="8">
        <v>8835</v>
      </c>
      <c r="AG121" s="8">
        <v>5935</v>
      </c>
      <c r="AH121" s="8">
        <v>1339</v>
      </c>
      <c r="AI121" s="8">
        <v>3198</v>
      </c>
      <c r="AJ121" s="8">
        <v>1384</v>
      </c>
      <c r="AK121" s="8">
        <v>3655</v>
      </c>
      <c r="AL121" s="8">
        <v>11179</v>
      </c>
      <c r="AM121" s="8">
        <v>694</v>
      </c>
      <c r="AN121" s="8">
        <v>1704</v>
      </c>
      <c r="AO121" s="8">
        <v>3480</v>
      </c>
      <c r="AP121" s="8">
        <v>2144</v>
      </c>
      <c r="AQ121" s="8">
        <v>168</v>
      </c>
      <c r="AR121" s="8">
        <v>4763</v>
      </c>
      <c r="AS121" s="8">
        <v>8785</v>
      </c>
      <c r="AT121" s="8">
        <v>1797</v>
      </c>
      <c r="AU121" s="8">
        <v>3161</v>
      </c>
      <c r="AV121" s="8">
        <v>5264</v>
      </c>
      <c r="AW121" s="169">
        <v>2.6436067443463756E-2</v>
      </c>
      <c r="AX121" s="141" t="s">
        <v>192</v>
      </c>
      <c r="AY121" s="170"/>
      <c r="AZ121" s="143" t="s">
        <v>191</v>
      </c>
      <c r="BB121" s="106">
        <v>120</v>
      </c>
    </row>
    <row r="122" spans="1:54" ht="13.5" thickBot="1" x14ac:dyDescent="0.25">
      <c r="A122" s="111" t="s">
        <v>105</v>
      </c>
      <c r="B122" s="8">
        <v>101827</v>
      </c>
      <c r="C122" s="8">
        <v>11211</v>
      </c>
      <c r="D122" s="8">
        <v>1992</v>
      </c>
      <c r="E122" s="8">
        <v>4238</v>
      </c>
      <c r="F122" s="8">
        <v>8207</v>
      </c>
      <c r="G122" s="8">
        <v>6684</v>
      </c>
      <c r="H122" s="8">
        <v>7091</v>
      </c>
      <c r="I122" s="8">
        <v>16887</v>
      </c>
      <c r="J122" s="8">
        <v>6184</v>
      </c>
      <c r="K122" s="8">
        <v>16107</v>
      </c>
      <c r="L122" s="8">
        <v>14520</v>
      </c>
      <c r="M122" s="8">
        <v>579</v>
      </c>
      <c r="N122" s="8">
        <v>96</v>
      </c>
      <c r="O122" s="8">
        <v>6547</v>
      </c>
      <c r="P122" s="8">
        <v>1484</v>
      </c>
      <c r="Q122" s="8">
        <v>3592</v>
      </c>
      <c r="R122" s="8">
        <v>2364</v>
      </c>
      <c r="S122" s="8">
        <v>1928</v>
      </c>
      <c r="T122" s="8">
        <v>1600</v>
      </c>
      <c r="U122" s="8">
        <v>969</v>
      </c>
      <c r="V122" s="8">
        <v>4238</v>
      </c>
      <c r="W122" s="8">
        <v>3189</v>
      </c>
      <c r="X122" s="8">
        <v>4156</v>
      </c>
      <c r="Y122" s="8">
        <v>1788</v>
      </c>
      <c r="Z122" s="8">
        <v>2290</v>
      </c>
      <c r="AA122" s="8">
        <v>775</v>
      </c>
      <c r="AB122" s="8">
        <v>5323</v>
      </c>
      <c r="AC122" s="8">
        <v>1484</v>
      </c>
      <c r="AD122" s="8">
        <v>4136</v>
      </c>
      <c r="AE122" s="8">
        <v>8207</v>
      </c>
      <c r="AF122" s="8">
        <v>7863</v>
      </c>
      <c r="AG122" s="8">
        <v>4584</v>
      </c>
      <c r="AH122" s="8">
        <v>1096</v>
      </c>
      <c r="AI122" s="8">
        <v>2617</v>
      </c>
      <c r="AJ122" s="8">
        <v>1135</v>
      </c>
      <c r="AK122" s="8">
        <v>3181</v>
      </c>
      <c r="AL122" s="8">
        <v>8730</v>
      </c>
      <c r="AM122" s="8">
        <v>579</v>
      </c>
      <c r="AN122" s="8">
        <v>1430</v>
      </c>
      <c r="AO122" s="8">
        <v>2969</v>
      </c>
      <c r="AP122" s="8">
        <v>1992</v>
      </c>
      <c r="AQ122" s="8">
        <v>96</v>
      </c>
      <c r="AR122" s="8">
        <v>3874</v>
      </c>
      <c r="AS122" s="8">
        <v>7377</v>
      </c>
      <c r="AT122" s="8">
        <v>1579</v>
      </c>
      <c r="AU122" s="8">
        <v>2396</v>
      </c>
      <c r="AV122" s="8">
        <v>4290</v>
      </c>
      <c r="AW122" s="169">
        <v>4.1069856765623754E-2</v>
      </c>
      <c r="AX122" s="141" t="s">
        <v>192</v>
      </c>
      <c r="AY122" s="170"/>
      <c r="AZ122" s="143" t="s">
        <v>191</v>
      </c>
      <c r="BB122" s="106">
        <v>121</v>
      </c>
    </row>
    <row r="123" spans="1:54" ht="13.5" thickBot="1" x14ac:dyDescent="0.25">
      <c r="A123" s="111" t="s">
        <v>106</v>
      </c>
      <c r="B123" s="8">
        <v>76621</v>
      </c>
      <c r="C123" s="8">
        <v>8542</v>
      </c>
      <c r="D123" s="8">
        <v>1645</v>
      </c>
      <c r="E123" s="8">
        <v>3066</v>
      </c>
      <c r="F123" s="8">
        <v>6082</v>
      </c>
      <c r="G123" s="8">
        <v>5003</v>
      </c>
      <c r="H123" s="8">
        <v>5724</v>
      </c>
      <c r="I123" s="8">
        <v>12722</v>
      </c>
      <c r="J123" s="8">
        <v>4449</v>
      </c>
      <c r="K123" s="8">
        <v>11975</v>
      </c>
      <c r="L123" s="8">
        <v>10941</v>
      </c>
      <c r="M123" s="8">
        <v>291</v>
      </c>
      <c r="N123" s="8">
        <v>71</v>
      </c>
      <c r="O123" s="8">
        <v>4960</v>
      </c>
      <c r="P123" s="8">
        <v>1150</v>
      </c>
      <c r="Q123" s="8">
        <v>3007</v>
      </c>
      <c r="R123" s="8">
        <v>1849</v>
      </c>
      <c r="S123" s="8">
        <v>1476</v>
      </c>
      <c r="T123" s="8">
        <v>1266</v>
      </c>
      <c r="U123" s="8">
        <v>714</v>
      </c>
      <c r="V123" s="8">
        <v>3066</v>
      </c>
      <c r="W123" s="8">
        <v>2445</v>
      </c>
      <c r="X123" s="8">
        <v>3186</v>
      </c>
      <c r="Y123" s="8">
        <v>1256</v>
      </c>
      <c r="Z123" s="8">
        <v>1904</v>
      </c>
      <c r="AA123" s="8">
        <v>593</v>
      </c>
      <c r="AB123" s="8">
        <v>4169</v>
      </c>
      <c r="AC123" s="8">
        <v>1150</v>
      </c>
      <c r="AD123" s="8">
        <v>3080</v>
      </c>
      <c r="AE123" s="8">
        <v>6082</v>
      </c>
      <c r="AF123" s="8">
        <v>6255</v>
      </c>
      <c r="AG123" s="8">
        <v>3183</v>
      </c>
      <c r="AH123" s="8">
        <v>795</v>
      </c>
      <c r="AI123" s="8">
        <v>1819</v>
      </c>
      <c r="AJ123" s="8">
        <v>868</v>
      </c>
      <c r="AK123" s="8">
        <v>2340</v>
      </c>
      <c r="AL123" s="8">
        <v>6398</v>
      </c>
      <c r="AM123" s="8">
        <v>291</v>
      </c>
      <c r="AN123" s="8">
        <v>1039</v>
      </c>
      <c r="AO123" s="8">
        <v>2161</v>
      </c>
      <c r="AP123" s="8">
        <v>1645</v>
      </c>
      <c r="AQ123" s="8">
        <v>71</v>
      </c>
      <c r="AR123" s="8">
        <v>3016</v>
      </c>
      <c r="AS123" s="8">
        <v>5577</v>
      </c>
      <c r="AT123" s="8">
        <v>1209</v>
      </c>
      <c r="AU123" s="8">
        <v>1662</v>
      </c>
      <c r="AV123" s="8">
        <v>3049</v>
      </c>
      <c r="AW123" s="169">
        <v>6.6036602458852262E-2</v>
      </c>
      <c r="AX123" s="141" t="s">
        <v>192</v>
      </c>
      <c r="AY123" s="170"/>
      <c r="AZ123" s="143" t="s">
        <v>191</v>
      </c>
      <c r="BB123" s="106">
        <v>122</v>
      </c>
    </row>
    <row r="124" spans="1:54" ht="13.5" thickBot="1" x14ac:dyDescent="0.25">
      <c r="A124" s="111" t="s">
        <v>107</v>
      </c>
      <c r="B124" s="8">
        <v>48275</v>
      </c>
      <c r="C124" s="8">
        <v>5055</v>
      </c>
      <c r="D124" s="8">
        <v>1178</v>
      </c>
      <c r="E124" s="8">
        <v>1780</v>
      </c>
      <c r="F124" s="8">
        <v>3998</v>
      </c>
      <c r="G124" s="8">
        <v>2997</v>
      </c>
      <c r="H124" s="8">
        <v>3420</v>
      </c>
      <c r="I124" s="8">
        <v>8163</v>
      </c>
      <c r="J124" s="8">
        <v>2813</v>
      </c>
      <c r="K124" s="8">
        <v>7616</v>
      </c>
      <c r="L124" s="8">
        <v>6867</v>
      </c>
      <c r="M124" s="8">
        <v>247</v>
      </c>
      <c r="N124" s="8">
        <v>54</v>
      </c>
      <c r="O124" s="8">
        <v>3414</v>
      </c>
      <c r="P124" s="8">
        <v>673</v>
      </c>
      <c r="Q124" s="8">
        <v>1800</v>
      </c>
      <c r="R124" s="8">
        <v>1109</v>
      </c>
      <c r="S124" s="8">
        <v>1063</v>
      </c>
      <c r="T124" s="8">
        <v>788</v>
      </c>
      <c r="U124" s="8">
        <v>416</v>
      </c>
      <c r="V124" s="8">
        <v>1780</v>
      </c>
      <c r="W124" s="8">
        <v>1584</v>
      </c>
      <c r="X124" s="8">
        <v>1941</v>
      </c>
      <c r="Y124" s="8">
        <v>884</v>
      </c>
      <c r="Z124" s="8">
        <v>1130</v>
      </c>
      <c r="AA124" s="8">
        <v>344</v>
      </c>
      <c r="AB124" s="8">
        <v>2838</v>
      </c>
      <c r="AC124" s="8">
        <v>673</v>
      </c>
      <c r="AD124" s="8">
        <v>1894</v>
      </c>
      <c r="AE124" s="8">
        <v>3998</v>
      </c>
      <c r="AF124" s="8">
        <v>4172</v>
      </c>
      <c r="AG124" s="8">
        <v>2025</v>
      </c>
      <c r="AH124" s="8">
        <v>489</v>
      </c>
      <c r="AI124" s="8">
        <v>1236</v>
      </c>
      <c r="AJ124" s="8">
        <v>511</v>
      </c>
      <c r="AK124" s="8">
        <v>1183</v>
      </c>
      <c r="AL124" s="8">
        <v>3979</v>
      </c>
      <c r="AM124" s="8">
        <v>247</v>
      </c>
      <c r="AN124" s="8">
        <v>767</v>
      </c>
      <c r="AO124" s="8">
        <v>1260</v>
      </c>
      <c r="AP124" s="8">
        <v>1178</v>
      </c>
      <c r="AQ124" s="8">
        <v>54</v>
      </c>
      <c r="AR124" s="8">
        <v>1931</v>
      </c>
      <c r="AS124" s="8">
        <v>3637</v>
      </c>
      <c r="AT124" s="8">
        <v>687</v>
      </c>
      <c r="AU124" s="8">
        <v>1014</v>
      </c>
      <c r="AV124" s="8">
        <v>1663</v>
      </c>
      <c r="AW124" s="169">
        <v>0.1025071405902888</v>
      </c>
      <c r="AX124" s="141" t="s">
        <v>192</v>
      </c>
      <c r="AY124" s="170"/>
      <c r="AZ124" s="143" t="s">
        <v>191</v>
      </c>
      <c r="BB124" s="106">
        <v>123</v>
      </c>
    </row>
    <row r="125" spans="1:54" ht="13.5" thickBot="1" x14ac:dyDescent="0.25">
      <c r="A125" s="113" t="s">
        <v>108</v>
      </c>
      <c r="B125" s="8">
        <v>23980</v>
      </c>
      <c r="C125" s="8">
        <v>2579</v>
      </c>
      <c r="D125" s="8">
        <v>606</v>
      </c>
      <c r="E125" s="8">
        <v>939</v>
      </c>
      <c r="F125" s="8">
        <v>1861</v>
      </c>
      <c r="G125" s="8">
        <v>1533</v>
      </c>
      <c r="H125" s="8">
        <v>1791</v>
      </c>
      <c r="I125" s="8">
        <v>3958</v>
      </c>
      <c r="J125" s="8">
        <v>1390</v>
      </c>
      <c r="K125" s="8">
        <v>3444</v>
      </c>
      <c r="L125" s="8">
        <v>3408</v>
      </c>
      <c r="M125" s="8">
        <v>154</v>
      </c>
      <c r="N125" s="8">
        <v>22</v>
      </c>
      <c r="O125" s="8">
        <v>1967</v>
      </c>
      <c r="P125" s="8">
        <v>328</v>
      </c>
      <c r="Q125" s="8">
        <v>993</v>
      </c>
      <c r="R125" s="8">
        <v>547</v>
      </c>
      <c r="S125" s="8">
        <v>660</v>
      </c>
      <c r="T125" s="8">
        <v>383</v>
      </c>
      <c r="U125" s="8">
        <v>172</v>
      </c>
      <c r="V125" s="8">
        <v>939</v>
      </c>
      <c r="W125" s="8">
        <v>851</v>
      </c>
      <c r="X125" s="8">
        <v>904</v>
      </c>
      <c r="Y125" s="8">
        <v>476</v>
      </c>
      <c r="Z125" s="8">
        <v>573</v>
      </c>
      <c r="AA125" s="8">
        <v>179</v>
      </c>
      <c r="AB125" s="8">
        <v>1546</v>
      </c>
      <c r="AC125" s="8">
        <v>328</v>
      </c>
      <c r="AD125" s="8">
        <v>1054</v>
      </c>
      <c r="AE125" s="8">
        <v>1861</v>
      </c>
      <c r="AF125" s="8">
        <v>2077</v>
      </c>
      <c r="AG125" s="8">
        <v>1007</v>
      </c>
      <c r="AH125" s="8">
        <v>199</v>
      </c>
      <c r="AI125" s="8">
        <v>557</v>
      </c>
      <c r="AJ125" s="8">
        <v>251</v>
      </c>
      <c r="AK125" s="8">
        <v>635</v>
      </c>
      <c r="AL125" s="8">
        <v>1652</v>
      </c>
      <c r="AM125" s="8">
        <v>154</v>
      </c>
      <c r="AN125" s="8">
        <v>456</v>
      </c>
      <c r="AO125" s="8">
        <v>573</v>
      </c>
      <c r="AP125" s="8">
        <v>606</v>
      </c>
      <c r="AQ125" s="8">
        <v>22</v>
      </c>
      <c r="AR125" s="8">
        <v>1040</v>
      </c>
      <c r="AS125" s="8">
        <v>1792</v>
      </c>
      <c r="AT125" s="8">
        <v>307</v>
      </c>
      <c r="AU125" s="8">
        <v>454</v>
      </c>
      <c r="AV125" s="8">
        <v>732</v>
      </c>
      <c r="AW125" s="169">
        <v>0.17940501888828925</v>
      </c>
      <c r="AX125" s="141" t="s">
        <v>192</v>
      </c>
      <c r="AY125" s="170"/>
      <c r="AZ125" s="143" t="s">
        <v>191</v>
      </c>
      <c r="BB125" s="106">
        <v>124</v>
      </c>
    </row>
    <row r="126" spans="1:54" ht="13.5" thickBot="1" x14ac:dyDescent="0.25">
      <c r="A126" s="113" t="s">
        <v>109</v>
      </c>
      <c r="B126" s="8">
        <v>8132</v>
      </c>
      <c r="C126" s="8">
        <v>897</v>
      </c>
      <c r="D126" s="8">
        <v>137</v>
      </c>
      <c r="E126" s="8">
        <v>313</v>
      </c>
      <c r="F126" s="8">
        <v>721</v>
      </c>
      <c r="G126" s="8">
        <v>485</v>
      </c>
      <c r="H126" s="8">
        <v>593</v>
      </c>
      <c r="I126" s="8">
        <v>1179</v>
      </c>
      <c r="J126" s="8">
        <v>474</v>
      </c>
      <c r="K126" s="8">
        <v>1262</v>
      </c>
      <c r="L126" s="8">
        <v>1175</v>
      </c>
      <c r="M126" s="8">
        <v>35</v>
      </c>
      <c r="N126" s="8">
        <v>11</v>
      </c>
      <c r="O126" s="8">
        <v>727</v>
      </c>
      <c r="P126" s="8">
        <v>123</v>
      </c>
      <c r="Q126" s="8">
        <v>312</v>
      </c>
      <c r="R126" s="8">
        <v>186</v>
      </c>
      <c r="S126" s="8">
        <v>229</v>
      </c>
      <c r="T126" s="8">
        <v>170</v>
      </c>
      <c r="U126" s="8">
        <v>35</v>
      </c>
      <c r="V126" s="8">
        <v>313</v>
      </c>
      <c r="W126" s="8">
        <v>330</v>
      </c>
      <c r="X126" s="8">
        <v>290</v>
      </c>
      <c r="Y126" s="8">
        <v>160</v>
      </c>
      <c r="Z126" s="8">
        <v>161</v>
      </c>
      <c r="AA126" s="8">
        <v>38</v>
      </c>
      <c r="AB126" s="8">
        <v>565</v>
      </c>
      <c r="AC126" s="8">
        <v>123</v>
      </c>
      <c r="AD126" s="8">
        <v>315</v>
      </c>
      <c r="AE126" s="8">
        <v>721</v>
      </c>
      <c r="AF126" s="8">
        <v>594</v>
      </c>
      <c r="AG126" s="8">
        <v>304</v>
      </c>
      <c r="AH126" s="8">
        <v>63</v>
      </c>
      <c r="AI126" s="8">
        <v>192</v>
      </c>
      <c r="AJ126" s="8">
        <v>95</v>
      </c>
      <c r="AK126" s="8">
        <v>195</v>
      </c>
      <c r="AL126" s="8">
        <v>551</v>
      </c>
      <c r="AM126" s="8">
        <v>35</v>
      </c>
      <c r="AN126" s="8">
        <v>168</v>
      </c>
      <c r="AO126" s="8">
        <v>176</v>
      </c>
      <c r="AP126" s="8">
        <v>137</v>
      </c>
      <c r="AQ126" s="8">
        <v>11</v>
      </c>
      <c r="AR126" s="8">
        <v>412</v>
      </c>
      <c r="AS126" s="8">
        <v>711</v>
      </c>
      <c r="AT126" s="8">
        <v>135</v>
      </c>
      <c r="AU126" s="8">
        <v>148</v>
      </c>
      <c r="AV126" s="8">
        <v>257</v>
      </c>
      <c r="AW126" s="169"/>
      <c r="AX126" s="141"/>
      <c r="AY126" s="170"/>
      <c r="AZ126" s="143"/>
      <c r="BB126" s="106">
        <v>125</v>
      </c>
    </row>
    <row r="127" spans="1:54" ht="13.5" thickBot="1" x14ac:dyDescent="0.25">
      <c r="A127" s="111" t="s">
        <v>110</v>
      </c>
      <c r="B127" s="8">
        <v>30074</v>
      </c>
      <c r="C127" s="8">
        <v>2731</v>
      </c>
      <c r="D127" s="8">
        <v>496</v>
      </c>
      <c r="E127" s="8">
        <v>981</v>
      </c>
      <c r="F127" s="8">
        <v>2301</v>
      </c>
      <c r="G127" s="8">
        <v>2077</v>
      </c>
      <c r="H127" s="8">
        <v>2204</v>
      </c>
      <c r="I127" s="8">
        <v>5434</v>
      </c>
      <c r="J127" s="8">
        <v>1713</v>
      </c>
      <c r="K127" s="8">
        <v>4794</v>
      </c>
      <c r="L127" s="8">
        <v>4877</v>
      </c>
      <c r="M127" s="8">
        <v>114</v>
      </c>
      <c r="N127" s="8">
        <v>39</v>
      </c>
      <c r="O127" s="8">
        <v>2064</v>
      </c>
      <c r="P127" s="8">
        <v>249</v>
      </c>
      <c r="Q127" s="8">
        <v>1220</v>
      </c>
      <c r="R127" s="8">
        <v>628</v>
      </c>
      <c r="S127" s="8">
        <v>669</v>
      </c>
      <c r="T127" s="8">
        <v>419</v>
      </c>
      <c r="U127" s="8">
        <v>271</v>
      </c>
      <c r="V127" s="8">
        <v>981</v>
      </c>
      <c r="W127" s="8">
        <v>809</v>
      </c>
      <c r="X127" s="8">
        <v>1071</v>
      </c>
      <c r="Y127" s="8">
        <v>438</v>
      </c>
      <c r="Z127" s="8">
        <v>569</v>
      </c>
      <c r="AA127" s="8">
        <v>214</v>
      </c>
      <c r="AB127" s="8">
        <v>1955</v>
      </c>
      <c r="AC127" s="8">
        <v>249</v>
      </c>
      <c r="AD127" s="8">
        <v>1270</v>
      </c>
      <c r="AE127" s="8">
        <v>2301</v>
      </c>
      <c r="AF127" s="8">
        <v>3019</v>
      </c>
      <c r="AG127" s="8">
        <v>1294</v>
      </c>
      <c r="AH127" s="8">
        <v>322</v>
      </c>
      <c r="AI127" s="8">
        <v>800</v>
      </c>
      <c r="AJ127" s="8">
        <v>356</v>
      </c>
      <c r="AK127" s="8">
        <v>786</v>
      </c>
      <c r="AL127" s="8">
        <v>2850</v>
      </c>
      <c r="AM127" s="8">
        <v>114</v>
      </c>
      <c r="AN127" s="8">
        <v>586</v>
      </c>
      <c r="AO127" s="8">
        <v>771</v>
      </c>
      <c r="AP127" s="8">
        <v>496</v>
      </c>
      <c r="AQ127" s="8">
        <v>39</v>
      </c>
      <c r="AR127" s="8">
        <v>874</v>
      </c>
      <c r="AS127" s="8">
        <v>1944</v>
      </c>
      <c r="AT127" s="8">
        <v>536</v>
      </c>
      <c r="AU127" s="8">
        <v>670</v>
      </c>
      <c r="AV127" s="8">
        <v>1553</v>
      </c>
      <c r="AW127" s="169">
        <v>4.3626640396861698E-3</v>
      </c>
      <c r="AX127" s="141" t="s">
        <v>192</v>
      </c>
      <c r="AY127" s="170"/>
      <c r="AZ127" s="143" t="s">
        <v>191</v>
      </c>
      <c r="BB127" s="106">
        <v>126</v>
      </c>
    </row>
    <row r="128" spans="1:54" ht="13.5" thickBot="1" x14ac:dyDescent="0.25">
      <c r="A128" s="111" t="s">
        <v>111</v>
      </c>
      <c r="B128" s="8">
        <v>110650</v>
      </c>
      <c r="C128" s="8">
        <v>10427</v>
      </c>
      <c r="D128" s="8">
        <v>1856</v>
      </c>
      <c r="E128" s="8">
        <v>3689</v>
      </c>
      <c r="F128" s="8">
        <v>8710</v>
      </c>
      <c r="G128" s="8">
        <v>7630</v>
      </c>
      <c r="H128" s="8">
        <v>7577</v>
      </c>
      <c r="I128" s="8">
        <v>19728</v>
      </c>
      <c r="J128" s="8">
        <v>6687</v>
      </c>
      <c r="K128" s="8">
        <v>18527</v>
      </c>
      <c r="L128" s="8">
        <v>17205</v>
      </c>
      <c r="M128" s="8">
        <v>415</v>
      </c>
      <c r="N128" s="8">
        <v>135</v>
      </c>
      <c r="O128" s="8">
        <v>6968</v>
      </c>
      <c r="P128" s="8">
        <v>1096</v>
      </c>
      <c r="Q128" s="8">
        <v>4094</v>
      </c>
      <c r="R128" s="8">
        <v>2170</v>
      </c>
      <c r="S128" s="8">
        <v>2315</v>
      </c>
      <c r="T128" s="8">
        <v>1642</v>
      </c>
      <c r="U128" s="8">
        <v>931</v>
      </c>
      <c r="V128" s="8">
        <v>3689</v>
      </c>
      <c r="W128" s="8">
        <v>2705</v>
      </c>
      <c r="X128" s="8">
        <v>3896</v>
      </c>
      <c r="Y128" s="8">
        <v>1690</v>
      </c>
      <c r="Z128" s="8">
        <v>2184</v>
      </c>
      <c r="AA128" s="8">
        <v>847</v>
      </c>
      <c r="AB128" s="8">
        <v>6220</v>
      </c>
      <c r="AC128" s="8">
        <v>1096</v>
      </c>
      <c r="AD128" s="8">
        <v>4691</v>
      </c>
      <c r="AE128" s="8">
        <v>8710</v>
      </c>
      <c r="AF128" s="8">
        <v>10619</v>
      </c>
      <c r="AG128" s="8">
        <v>5045</v>
      </c>
      <c r="AH128" s="8">
        <v>1179</v>
      </c>
      <c r="AI128" s="8">
        <v>2907</v>
      </c>
      <c r="AJ128" s="8">
        <v>1313</v>
      </c>
      <c r="AK128" s="8">
        <v>3257</v>
      </c>
      <c r="AL128" s="8">
        <v>11090</v>
      </c>
      <c r="AM128" s="8">
        <v>415</v>
      </c>
      <c r="AN128" s="8">
        <v>1948</v>
      </c>
      <c r="AO128" s="8">
        <v>2826</v>
      </c>
      <c r="AP128" s="8">
        <v>1856</v>
      </c>
      <c r="AQ128" s="8">
        <v>135</v>
      </c>
      <c r="AR128" s="8">
        <v>3274</v>
      </c>
      <c r="AS128" s="8">
        <v>7437</v>
      </c>
      <c r="AT128" s="8">
        <v>2008</v>
      </c>
      <c r="AU128" s="8">
        <v>2567</v>
      </c>
      <c r="AV128" s="8">
        <v>5894</v>
      </c>
      <c r="AW128" s="169">
        <v>2.0952979608941208E-4</v>
      </c>
      <c r="AX128" s="141" t="s">
        <v>192</v>
      </c>
      <c r="AY128" s="170"/>
      <c r="AZ128" s="143" t="s">
        <v>191</v>
      </c>
      <c r="BB128" s="106">
        <v>127</v>
      </c>
    </row>
    <row r="129" spans="1:54" ht="13.5" thickBot="1" x14ac:dyDescent="0.25">
      <c r="A129" s="111" t="s">
        <v>112</v>
      </c>
      <c r="B129" s="8">
        <v>126577</v>
      </c>
      <c r="C129" s="8">
        <v>12668</v>
      </c>
      <c r="D129" s="8">
        <v>1836</v>
      </c>
      <c r="E129" s="8">
        <v>4157</v>
      </c>
      <c r="F129" s="8">
        <v>10289</v>
      </c>
      <c r="G129" s="8">
        <v>8714</v>
      </c>
      <c r="H129" s="8">
        <v>8011</v>
      </c>
      <c r="I129" s="8">
        <v>22516</v>
      </c>
      <c r="J129" s="8">
        <v>7760</v>
      </c>
      <c r="K129" s="8">
        <v>21447</v>
      </c>
      <c r="L129" s="8">
        <v>19236</v>
      </c>
      <c r="M129" s="8">
        <v>585</v>
      </c>
      <c r="N129" s="8">
        <v>169</v>
      </c>
      <c r="O129" s="8">
        <v>7828</v>
      </c>
      <c r="P129" s="8">
        <v>1361</v>
      </c>
      <c r="Q129" s="8">
        <v>4114</v>
      </c>
      <c r="R129" s="8">
        <v>2583</v>
      </c>
      <c r="S129" s="8">
        <v>2581</v>
      </c>
      <c r="T129" s="8">
        <v>1846</v>
      </c>
      <c r="U129" s="8">
        <v>1169</v>
      </c>
      <c r="V129" s="8">
        <v>4157</v>
      </c>
      <c r="W129" s="8">
        <v>3052</v>
      </c>
      <c r="X129" s="8">
        <v>4885</v>
      </c>
      <c r="Y129" s="8">
        <v>2102</v>
      </c>
      <c r="Z129" s="8">
        <v>2563</v>
      </c>
      <c r="AA129" s="8">
        <v>1010</v>
      </c>
      <c r="AB129" s="8">
        <v>5989</v>
      </c>
      <c r="AC129" s="8">
        <v>1361</v>
      </c>
      <c r="AD129" s="8">
        <v>5194</v>
      </c>
      <c r="AE129" s="8">
        <v>10289</v>
      </c>
      <c r="AF129" s="8">
        <v>11483</v>
      </c>
      <c r="AG129" s="8">
        <v>5914</v>
      </c>
      <c r="AH129" s="8">
        <v>1412</v>
      </c>
      <c r="AI129" s="8">
        <v>3555</v>
      </c>
      <c r="AJ129" s="8">
        <v>1314</v>
      </c>
      <c r="AK129" s="8">
        <v>3988</v>
      </c>
      <c r="AL129" s="8">
        <v>12506</v>
      </c>
      <c r="AM129" s="8">
        <v>585</v>
      </c>
      <c r="AN129" s="8">
        <v>2195</v>
      </c>
      <c r="AO129" s="8">
        <v>3473</v>
      </c>
      <c r="AP129" s="8">
        <v>1836</v>
      </c>
      <c r="AQ129" s="8">
        <v>169</v>
      </c>
      <c r="AR129" s="8">
        <v>3795</v>
      </c>
      <c r="AS129" s="8">
        <v>8941</v>
      </c>
      <c r="AT129" s="8">
        <v>2351</v>
      </c>
      <c r="AU129" s="8">
        <v>3036</v>
      </c>
      <c r="AV129" s="8">
        <v>7129</v>
      </c>
      <c r="AW129" s="169">
        <v>1.4806156243911943E-4</v>
      </c>
      <c r="AX129" s="141" t="s">
        <v>192</v>
      </c>
      <c r="AY129" s="170"/>
      <c r="AZ129" s="143" t="s">
        <v>191</v>
      </c>
      <c r="BB129" s="106">
        <v>128</v>
      </c>
    </row>
    <row r="130" spans="1:54" ht="13.5" thickBot="1" x14ac:dyDescent="0.25">
      <c r="A130" s="111" t="s">
        <v>113</v>
      </c>
      <c r="B130" s="8">
        <v>137431</v>
      </c>
      <c r="C130" s="8">
        <v>14255</v>
      </c>
      <c r="D130" s="8">
        <v>2136</v>
      </c>
      <c r="E130" s="8">
        <v>4888</v>
      </c>
      <c r="F130" s="8">
        <v>11289</v>
      </c>
      <c r="G130" s="8">
        <v>9776</v>
      </c>
      <c r="H130" s="8">
        <v>7935</v>
      </c>
      <c r="I130" s="8">
        <v>24021</v>
      </c>
      <c r="J130" s="8">
        <v>8466</v>
      </c>
      <c r="K130" s="8">
        <v>23454</v>
      </c>
      <c r="L130" s="8">
        <v>20620</v>
      </c>
      <c r="M130" s="8">
        <v>589</v>
      </c>
      <c r="N130" s="8">
        <v>179</v>
      </c>
      <c r="O130" s="8">
        <v>8119</v>
      </c>
      <c r="P130" s="8">
        <v>1704</v>
      </c>
      <c r="Q130" s="8">
        <v>3827</v>
      </c>
      <c r="R130" s="8">
        <v>2734</v>
      </c>
      <c r="S130" s="8">
        <v>2684</v>
      </c>
      <c r="T130" s="8">
        <v>2155</v>
      </c>
      <c r="U130" s="8">
        <v>1367</v>
      </c>
      <c r="V130" s="8">
        <v>4888</v>
      </c>
      <c r="W130" s="8">
        <v>3072</v>
      </c>
      <c r="X130" s="8">
        <v>5190</v>
      </c>
      <c r="Y130" s="8">
        <v>2369</v>
      </c>
      <c r="Z130" s="8">
        <v>2865</v>
      </c>
      <c r="AA130" s="8">
        <v>1372</v>
      </c>
      <c r="AB130" s="8">
        <v>6243</v>
      </c>
      <c r="AC130" s="8">
        <v>1704</v>
      </c>
      <c r="AD130" s="8">
        <v>5854</v>
      </c>
      <c r="AE130" s="8">
        <v>11289</v>
      </c>
      <c r="AF130" s="8">
        <v>11904</v>
      </c>
      <c r="AG130" s="8">
        <v>6311</v>
      </c>
      <c r="AH130" s="8">
        <v>1638</v>
      </c>
      <c r="AI130" s="8">
        <v>3996</v>
      </c>
      <c r="AJ130" s="8">
        <v>1374</v>
      </c>
      <c r="AK130" s="8">
        <v>4507</v>
      </c>
      <c r="AL130" s="8">
        <v>13360</v>
      </c>
      <c r="AM130" s="8">
        <v>589</v>
      </c>
      <c r="AN130" s="8">
        <v>2363</v>
      </c>
      <c r="AO130" s="8">
        <v>3370</v>
      </c>
      <c r="AP130" s="8">
        <v>2136</v>
      </c>
      <c r="AQ130" s="8">
        <v>179</v>
      </c>
      <c r="AR130" s="8">
        <v>4558</v>
      </c>
      <c r="AS130" s="8">
        <v>10094</v>
      </c>
      <c r="AT130" s="8">
        <v>2555</v>
      </c>
      <c r="AU130" s="8">
        <v>3368</v>
      </c>
      <c r="AV130" s="8">
        <v>7516</v>
      </c>
      <c r="AW130" s="169">
        <v>1.4037057832678272E-4</v>
      </c>
      <c r="AX130" s="141" t="s">
        <v>192</v>
      </c>
      <c r="AY130" s="170"/>
      <c r="AZ130" s="143" t="s">
        <v>191</v>
      </c>
      <c r="BB130" s="106">
        <v>129</v>
      </c>
    </row>
    <row r="131" spans="1:54" ht="13.5" thickBot="1" x14ac:dyDescent="0.25">
      <c r="A131" s="111" t="s">
        <v>114</v>
      </c>
      <c r="B131" s="8">
        <v>158191</v>
      </c>
      <c r="C131" s="8">
        <v>15696</v>
      </c>
      <c r="D131" s="8">
        <v>2458</v>
      </c>
      <c r="E131" s="8">
        <v>5077</v>
      </c>
      <c r="F131" s="8">
        <v>12593</v>
      </c>
      <c r="G131" s="8">
        <v>11107</v>
      </c>
      <c r="H131" s="8">
        <v>10418</v>
      </c>
      <c r="I131" s="8">
        <v>29953</v>
      </c>
      <c r="J131" s="8">
        <v>8847</v>
      </c>
      <c r="K131" s="8">
        <v>24267</v>
      </c>
      <c r="L131" s="8">
        <v>24740</v>
      </c>
      <c r="M131" s="8">
        <v>683</v>
      </c>
      <c r="N131" s="8">
        <v>203</v>
      </c>
      <c r="O131" s="8">
        <v>10590</v>
      </c>
      <c r="P131" s="8">
        <v>1559</v>
      </c>
      <c r="Q131" s="8">
        <v>5322</v>
      </c>
      <c r="R131" s="8">
        <v>3356</v>
      </c>
      <c r="S131" s="8">
        <v>3085</v>
      </c>
      <c r="T131" s="8">
        <v>2304</v>
      </c>
      <c r="U131" s="8">
        <v>1410</v>
      </c>
      <c r="V131" s="8">
        <v>5077</v>
      </c>
      <c r="W131" s="8">
        <v>4971</v>
      </c>
      <c r="X131" s="8">
        <v>6047</v>
      </c>
      <c r="Y131" s="8">
        <v>2688</v>
      </c>
      <c r="Z131" s="8">
        <v>3260</v>
      </c>
      <c r="AA131" s="8">
        <v>1355</v>
      </c>
      <c r="AB131" s="8">
        <v>9867</v>
      </c>
      <c r="AC131" s="8">
        <v>1559</v>
      </c>
      <c r="AD131" s="8">
        <v>6634</v>
      </c>
      <c r="AE131" s="8">
        <v>12593</v>
      </c>
      <c r="AF131" s="8">
        <v>16480</v>
      </c>
      <c r="AG131" s="8">
        <v>6543</v>
      </c>
      <c r="AH131" s="8">
        <v>1837</v>
      </c>
      <c r="AI131" s="8">
        <v>4283</v>
      </c>
      <c r="AJ131" s="8">
        <v>1740</v>
      </c>
      <c r="AK131" s="8">
        <v>4610</v>
      </c>
      <c r="AL131" s="8">
        <v>13373</v>
      </c>
      <c r="AM131" s="8">
        <v>683</v>
      </c>
      <c r="AN131" s="8">
        <v>2534</v>
      </c>
      <c r="AO131" s="8">
        <v>3823</v>
      </c>
      <c r="AP131" s="8">
        <v>2458</v>
      </c>
      <c r="AQ131" s="8">
        <v>203</v>
      </c>
      <c r="AR131" s="8">
        <v>5039</v>
      </c>
      <c r="AS131" s="8">
        <v>10894</v>
      </c>
      <c r="AT131" s="8">
        <v>3063</v>
      </c>
      <c r="AU131" s="8">
        <v>3770</v>
      </c>
      <c r="AV131" s="8">
        <v>7330</v>
      </c>
      <c r="AW131" s="169">
        <v>3.1382985400635192E-4</v>
      </c>
      <c r="AX131" s="141" t="s">
        <v>192</v>
      </c>
      <c r="AY131" s="170"/>
      <c r="AZ131" s="143" t="s">
        <v>191</v>
      </c>
      <c r="BB131" s="106">
        <v>130</v>
      </c>
    </row>
    <row r="132" spans="1:54" ht="13.5" thickBot="1" x14ac:dyDescent="0.25">
      <c r="A132" s="111" t="s">
        <v>115</v>
      </c>
      <c r="B132" s="8">
        <v>185087</v>
      </c>
      <c r="C132" s="8">
        <v>15585</v>
      </c>
      <c r="D132" s="8">
        <v>2763</v>
      </c>
      <c r="E132" s="8">
        <v>4593</v>
      </c>
      <c r="F132" s="8">
        <v>13369</v>
      </c>
      <c r="G132" s="8">
        <v>11733</v>
      </c>
      <c r="H132" s="8">
        <v>15145</v>
      </c>
      <c r="I132" s="8">
        <v>38697</v>
      </c>
      <c r="J132" s="8">
        <v>7979</v>
      </c>
      <c r="K132" s="8">
        <v>25784</v>
      </c>
      <c r="L132" s="8">
        <v>32404</v>
      </c>
      <c r="M132" s="8">
        <v>491</v>
      </c>
      <c r="N132" s="8">
        <v>242</v>
      </c>
      <c r="O132" s="8">
        <v>15215</v>
      </c>
      <c r="P132" s="8">
        <v>1087</v>
      </c>
      <c r="Q132" s="8">
        <v>10311</v>
      </c>
      <c r="R132" s="8">
        <v>3149</v>
      </c>
      <c r="S132" s="8">
        <v>3036</v>
      </c>
      <c r="T132" s="8">
        <v>2162</v>
      </c>
      <c r="U132" s="8">
        <v>1360</v>
      </c>
      <c r="V132" s="8">
        <v>4593</v>
      </c>
      <c r="W132" s="8">
        <v>8777</v>
      </c>
      <c r="X132" s="8">
        <v>5889</v>
      </c>
      <c r="Y132" s="8">
        <v>2782</v>
      </c>
      <c r="Z132" s="8">
        <v>3024</v>
      </c>
      <c r="AA132" s="8">
        <v>1298</v>
      </c>
      <c r="AB132" s="8">
        <v>17280</v>
      </c>
      <c r="AC132" s="8">
        <v>1087</v>
      </c>
      <c r="AD132" s="8">
        <v>6618</v>
      </c>
      <c r="AE132" s="8">
        <v>13369</v>
      </c>
      <c r="AF132" s="8">
        <v>24050</v>
      </c>
      <c r="AG132" s="8">
        <v>5817</v>
      </c>
      <c r="AH132" s="8">
        <v>2011</v>
      </c>
      <c r="AI132" s="8">
        <v>4097</v>
      </c>
      <c r="AJ132" s="8">
        <v>1685</v>
      </c>
      <c r="AK132" s="8">
        <v>4589</v>
      </c>
      <c r="AL132" s="8">
        <v>14874</v>
      </c>
      <c r="AM132" s="8">
        <v>491</v>
      </c>
      <c r="AN132" s="8">
        <v>3402</v>
      </c>
      <c r="AO132" s="8">
        <v>4415</v>
      </c>
      <c r="AP132" s="8">
        <v>2763</v>
      </c>
      <c r="AQ132" s="8">
        <v>242</v>
      </c>
      <c r="AR132" s="8">
        <v>5107</v>
      </c>
      <c r="AS132" s="8">
        <v>10910</v>
      </c>
      <c r="AT132" s="8">
        <v>3755</v>
      </c>
      <c r="AU132" s="8">
        <v>4141</v>
      </c>
      <c r="AV132" s="8">
        <v>8003</v>
      </c>
      <c r="AW132" s="169">
        <v>3.7582349560065438E-4</v>
      </c>
      <c r="AX132" s="141" t="s">
        <v>192</v>
      </c>
      <c r="AY132" s="170"/>
      <c r="AZ132" s="143" t="s">
        <v>191</v>
      </c>
      <c r="BB132" s="106">
        <v>131</v>
      </c>
    </row>
    <row r="133" spans="1:54" ht="13.5" thickBot="1" x14ac:dyDescent="0.25">
      <c r="A133" s="111" t="s">
        <v>116</v>
      </c>
      <c r="B133" s="8">
        <v>186058</v>
      </c>
      <c r="C133" s="8">
        <v>14818</v>
      </c>
      <c r="D133" s="8">
        <v>2361</v>
      </c>
      <c r="E133" s="8">
        <v>4543</v>
      </c>
      <c r="F133" s="8">
        <v>12518</v>
      </c>
      <c r="G133" s="8">
        <v>11073</v>
      </c>
      <c r="H133" s="8">
        <v>13910</v>
      </c>
      <c r="I133" s="8">
        <v>41532</v>
      </c>
      <c r="J133" s="8">
        <v>8306</v>
      </c>
      <c r="K133" s="8">
        <v>26849</v>
      </c>
      <c r="L133" s="8">
        <v>34292</v>
      </c>
      <c r="M133" s="8">
        <v>555</v>
      </c>
      <c r="N133" s="8">
        <v>217</v>
      </c>
      <c r="O133" s="8">
        <v>13892</v>
      </c>
      <c r="P133" s="8">
        <v>1192</v>
      </c>
      <c r="Q133" s="8">
        <v>9370</v>
      </c>
      <c r="R133" s="8">
        <v>3037</v>
      </c>
      <c r="S133" s="8">
        <v>3132</v>
      </c>
      <c r="T133" s="8">
        <v>1944</v>
      </c>
      <c r="U133" s="8">
        <v>1376</v>
      </c>
      <c r="V133" s="8">
        <v>4543</v>
      </c>
      <c r="W133" s="8">
        <v>7266</v>
      </c>
      <c r="X133" s="8">
        <v>5717</v>
      </c>
      <c r="Y133" s="8">
        <v>2611</v>
      </c>
      <c r="Z133" s="8">
        <v>2768</v>
      </c>
      <c r="AA133" s="8">
        <v>1130</v>
      </c>
      <c r="AB133" s="8">
        <v>19915</v>
      </c>
      <c r="AC133" s="8">
        <v>1192</v>
      </c>
      <c r="AD133" s="8">
        <v>6557</v>
      </c>
      <c r="AE133" s="8">
        <v>12518</v>
      </c>
      <c r="AF133" s="8">
        <v>27438</v>
      </c>
      <c r="AG133" s="8">
        <v>6362</v>
      </c>
      <c r="AH133" s="8">
        <v>1861</v>
      </c>
      <c r="AI133" s="8">
        <v>3821</v>
      </c>
      <c r="AJ133" s="8">
        <v>1503</v>
      </c>
      <c r="AK133" s="8">
        <v>4361</v>
      </c>
      <c r="AL133" s="8">
        <v>15549</v>
      </c>
      <c r="AM133" s="8">
        <v>555</v>
      </c>
      <c r="AN133" s="8">
        <v>3494</v>
      </c>
      <c r="AO133" s="8">
        <v>4494</v>
      </c>
      <c r="AP133" s="8">
        <v>2361</v>
      </c>
      <c r="AQ133" s="8">
        <v>217</v>
      </c>
      <c r="AR133" s="8">
        <v>4740</v>
      </c>
      <c r="AS133" s="8">
        <v>11300</v>
      </c>
      <c r="AT133" s="8">
        <v>3140</v>
      </c>
      <c r="AU133" s="8">
        <v>3998</v>
      </c>
      <c r="AV133" s="8">
        <v>7788</v>
      </c>
      <c r="AW133" s="169">
        <v>3.6025488032783196E-4</v>
      </c>
      <c r="AX133" s="141" t="s">
        <v>192</v>
      </c>
      <c r="AY133" s="170"/>
      <c r="AZ133" s="143" t="s">
        <v>191</v>
      </c>
      <c r="BB133" s="106">
        <v>132</v>
      </c>
    </row>
    <row r="134" spans="1:54" ht="13.5" thickBot="1" x14ac:dyDescent="0.25">
      <c r="A134" s="111" t="s">
        <v>117</v>
      </c>
      <c r="B134" s="8">
        <v>163784</v>
      </c>
      <c r="C134" s="8">
        <v>14239</v>
      </c>
      <c r="D134" s="8">
        <v>2210</v>
      </c>
      <c r="E134" s="8">
        <v>4421</v>
      </c>
      <c r="F134" s="8">
        <v>11588</v>
      </c>
      <c r="G134" s="8">
        <v>11058</v>
      </c>
      <c r="H134" s="8">
        <v>10418</v>
      </c>
      <c r="I134" s="8">
        <v>35400</v>
      </c>
      <c r="J134" s="8">
        <v>8347</v>
      </c>
      <c r="K134" s="8">
        <v>25321</v>
      </c>
      <c r="L134" s="8">
        <v>28381</v>
      </c>
      <c r="M134" s="8">
        <v>583</v>
      </c>
      <c r="N134" s="8">
        <v>331</v>
      </c>
      <c r="O134" s="8">
        <v>10039</v>
      </c>
      <c r="P134" s="8">
        <v>1448</v>
      </c>
      <c r="Q134" s="8">
        <v>5989</v>
      </c>
      <c r="R134" s="8">
        <v>2871</v>
      </c>
      <c r="S134" s="8">
        <v>2675</v>
      </c>
      <c r="T134" s="8">
        <v>1983</v>
      </c>
      <c r="U134" s="8">
        <v>1328</v>
      </c>
      <c r="V134" s="8">
        <v>4421</v>
      </c>
      <c r="W134" s="8">
        <v>4676</v>
      </c>
      <c r="X134" s="8">
        <v>5325</v>
      </c>
      <c r="Y134" s="8">
        <v>2456</v>
      </c>
      <c r="Z134" s="8">
        <v>2829</v>
      </c>
      <c r="AA134" s="8">
        <v>1054</v>
      </c>
      <c r="AB134" s="8">
        <v>14135</v>
      </c>
      <c r="AC134" s="8">
        <v>1448</v>
      </c>
      <c r="AD134" s="8">
        <v>6626</v>
      </c>
      <c r="AE134" s="8">
        <v>11588</v>
      </c>
      <c r="AF134" s="8">
        <v>22656</v>
      </c>
      <c r="AG134" s="8">
        <v>6364</v>
      </c>
      <c r="AH134" s="8">
        <v>1670</v>
      </c>
      <c r="AI134" s="8">
        <v>3874</v>
      </c>
      <c r="AJ134" s="8">
        <v>1558</v>
      </c>
      <c r="AK134" s="8">
        <v>4275</v>
      </c>
      <c r="AL134" s="8">
        <v>14971</v>
      </c>
      <c r="AM134" s="8">
        <v>583</v>
      </c>
      <c r="AN134" s="8">
        <v>2688</v>
      </c>
      <c r="AO134" s="8">
        <v>3991</v>
      </c>
      <c r="AP134" s="8">
        <v>2210</v>
      </c>
      <c r="AQ134" s="8">
        <v>331</v>
      </c>
      <c r="AR134" s="8">
        <v>4639</v>
      </c>
      <c r="AS134" s="8">
        <v>10350</v>
      </c>
      <c r="AT134" s="8">
        <v>3104</v>
      </c>
      <c r="AU134" s="8">
        <v>3573</v>
      </c>
      <c r="AV134" s="8">
        <v>7543</v>
      </c>
      <c r="AW134" s="169">
        <v>7.2237229489786631E-4</v>
      </c>
      <c r="AX134" s="141" t="s">
        <v>192</v>
      </c>
      <c r="AY134" s="170"/>
      <c r="AZ134" s="143" t="s">
        <v>191</v>
      </c>
      <c r="BB134" s="106">
        <v>133</v>
      </c>
    </row>
    <row r="135" spans="1:54" ht="13.5" thickBot="1" x14ac:dyDescent="0.25">
      <c r="A135" s="111" t="s">
        <v>118</v>
      </c>
      <c r="B135" s="8">
        <v>180460</v>
      </c>
      <c r="C135" s="8">
        <v>17585</v>
      </c>
      <c r="D135" s="8">
        <v>2819</v>
      </c>
      <c r="E135" s="8">
        <v>5577</v>
      </c>
      <c r="F135" s="8">
        <v>13438</v>
      </c>
      <c r="G135" s="8">
        <v>12584</v>
      </c>
      <c r="H135" s="8">
        <v>11578</v>
      </c>
      <c r="I135" s="8">
        <v>34501</v>
      </c>
      <c r="J135" s="8">
        <v>10007</v>
      </c>
      <c r="K135" s="8">
        <v>29901</v>
      </c>
      <c r="L135" s="8">
        <v>29304</v>
      </c>
      <c r="M135" s="8">
        <v>727</v>
      </c>
      <c r="N135" s="8">
        <v>245</v>
      </c>
      <c r="O135" s="8">
        <v>10454</v>
      </c>
      <c r="P135" s="8">
        <v>1740</v>
      </c>
      <c r="Q135" s="8">
        <v>6344</v>
      </c>
      <c r="R135" s="8">
        <v>3348</v>
      </c>
      <c r="S135" s="8">
        <v>3255</v>
      </c>
      <c r="T135" s="8">
        <v>2455</v>
      </c>
      <c r="U135" s="8">
        <v>1661</v>
      </c>
      <c r="V135" s="8">
        <v>5577</v>
      </c>
      <c r="W135" s="8">
        <v>4214</v>
      </c>
      <c r="X135" s="8">
        <v>6646</v>
      </c>
      <c r="Y135" s="8">
        <v>3165</v>
      </c>
      <c r="Z135" s="8">
        <v>3332</v>
      </c>
      <c r="AA135" s="8">
        <v>1347</v>
      </c>
      <c r="AB135" s="8">
        <v>12112</v>
      </c>
      <c r="AC135" s="8">
        <v>1740</v>
      </c>
      <c r="AD135" s="8">
        <v>7315</v>
      </c>
      <c r="AE135" s="8">
        <v>13438</v>
      </c>
      <c r="AF135" s="8">
        <v>19101</v>
      </c>
      <c r="AG135" s="8">
        <v>7552</v>
      </c>
      <c r="AH135" s="8">
        <v>2006</v>
      </c>
      <c r="AI135" s="8">
        <v>4498</v>
      </c>
      <c r="AJ135" s="8">
        <v>1886</v>
      </c>
      <c r="AK135" s="8">
        <v>5396</v>
      </c>
      <c r="AL135" s="8">
        <v>17156</v>
      </c>
      <c r="AM135" s="8">
        <v>727</v>
      </c>
      <c r="AN135" s="8">
        <v>2985</v>
      </c>
      <c r="AO135" s="8">
        <v>4707</v>
      </c>
      <c r="AP135" s="8">
        <v>2819</v>
      </c>
      <c r="AQ135" s="8">
        <v>245</v>
      </c>
      <c r="AR135" s="8">
        <v>5543</v>
      </c>
      <c r="AS135" s="8">
        <v>12745</v>
      </c>
      <c r="AT135" s="8">
        <v>3608</v>
      </c>
      <c r="AU135" s="8">
        <v>4175</v>
      </c>
      <c r="AV135" s="8">
        <v>9362</v>
      </c>
      <c r="AW135" s="169">
        <v>1.02781929258764E-3</v>
      </c>
      <c r="AX135" s="141" t="s">
        <v>192</v>
      </c>
      <c r="AY135" s="170"/>
      <c r="AZ135" s="143" t="s">
        <v>191</v>
      </c>
      <c r="BB135" s="106">
        <v>134</v>
      </c>
    </row>
    <row r="136" spans="1:54" ht="13.5" thickBot="1" x14ac:dyDescent="0.25">
      <c r="A136" s="111" t="s">
        <v>119</v>
      </c>
      <c r="B136" s="8">
        <v>199405</v>
      </c>
      <c r="C136" s="8">
        <v>20857</v>
      </c>
      <c r="D136" s="8">
        <v>3157</v>
      </c>
      <c r="E136" s="8">
        <v>6606</v>
      </c>
      <c r="F136" s="8">
        <v>15695</v>
      </c>
      <c r="G136" s="8">
        <v>14069</v>
      </c>
      <c r="H136" s="8">
        <v>12135</v>
      </c>
      <c r="I136" s="8">
        <v>37599</v>
      </c>
      <c r="J136" s="8">
        <v>11575</v>
      </c>
      <c r="K136" s="8">
        <v>33040</v>
      </c>
      <c r="L136" s="8">
        <v>30518</v>
      </c>
      <c r="M136" s="8">
        <v>724</v>
      </c>
      <c r="N136" s="8">
        <v>228</v>
      </c>
      <c r="O136" s="8">
        <v>11141</v>
      </c>
      <c r="P136" s="8">
        <v>2061</v>
      </c>
      <c r="Q136" s="8">
        <v>6278</v>
      </c>
      <c r="R136" s="8">
        <v>3774</v>
      </c>
      <c r="S136" s="8">
        <v>3257</v>
      </c>
      <c r="T136" s="8">
        <v>2714</v>
      </c>
      <c r="U136" s="8">
        <v>1985</v>
      </c>
      <c r="V136" s="8">
        <v>6606</v>
      </c>
      <c r="W136" s="8">
        <v>4773</v>
      </c>
      <c r="X136" s="8">
        <v>7979</v>
      </c>
      <c r="Y136" s="8">
        <v>3613</v>
      </c>
      <c r="Z136" s="8">
        <v>3979</v>
      </c>
      <c r="AA136" s="8">
        <v>1750</v>
      </c>
      <c r="AB136" s="8">
        <v>11326</v>
      </c>
      <c r="AC136" s="8">
        <v>2061</v>
      </c>
      <c r="AD136" s="8">
        <v>8274</v>
      </c>
      <c r="AE136" s="8">
        <v>15695</v>
      </c>
      <c r="AF136" s="8">
        <v>19170</v>
      </c>
      <c r="AG136" s="8">
        <v>8861</v>
      </c>
      <c r="AH136" s="8">
        <v>2336</v>
      </c>
      <c r="AI136" s="8">
        <v>5272</v>
      </c>
      <c r="AJ136" s="8">
        <v>2083</v>
      </c>
      <c r="AK136" s="8">
        <v>6339</v>
      </c>
      <c r="AL136" s="8">
        <v>18494</v>
      </c>
      <c r="AM136" s="8">
        <v>724</v>
      </c>
      <c r="AN136" s="8">
        <v>3111</v>
      </c>
      <c r="AO136" s="8">
        <v>5563</v>
      </c>
      <c r="AP136" s="8">
        <v>3157</v>
      </c>
      <c r="AQ136" s="8">
        <v>228</v>
      </c>
      <c r="AR136" s="8">
        <v>6539</v>
      </c>
      <c r="AS136" s="8">
        <v>14546</v>
      </c>
      <c r="AT136" s="8">
        <v>3810</v>
      </c>
      <c r="AU136" s="8">
        <v>5167</v>
      </c>
      <c r="AV136" s="8">
        <v>9941</v>
      </c>
      <c r="AW136" s="169">
        <v>1.6632618913235667E-3</v>
      </c>
      <c r="AX136" s="141" t="s">
        <v>192</v>
      </c>
      <c r="AY136" s="170"/>
      <c r="AZ136" s="143" t="s">
        <v>191</v>
      </c>
      <c r="BB136" s="106">
        <v>135</v>
      </c>
    </row>
    <row r="137" spans="1:54" ht="13.5" thickBot="1" x14ac:dyDescent="0.25">
      <c r="A137" s="111" t="s">
        <v>120</v>
      </c>
      <c r="B137" s="8">
        <v>195652</v>
      </c>
      <c r="C137" s="8">
        <v>20081</v>
      </c>
      <c r="D137" s="8">
        <v>3068</v>
      </c>
      <c r="E137" s="8">
        <v>6555</v>
      </c>
      <c r="F137" s="8">
        <v>15331</v>
      </c>
      <c r="G137" s="8">
        <v>13373</v>
      </c>
      <c r="H137" s="8">
        <v>12287</v>
      </c>
      <c r="I137" s="8">
        <v>37869</v>
      </c>
      <c r="J137" s="8">
        <v>11712</v>
      </c>
      <c r="K137" s="8">
        <v>32015</v>
      </c>
      <c r="L137" s="8">
        <v>28648</v>
      </c>
      <c r="M137" s="8">
        <v>788</v>
      </c>
      <c r="N137" s="8">
        <v>237</v>
      </c>
      <c r="O137" s="8">
        <v>11487</v>
      </c>
      <c r="P137" s="8">
        <v>2201</v>
      </c>
      <c r="Q137" s="8">
        <v>6864</v>
      </c>
      <c r="R137" s="8">
        <v>3568</v>
      </c>
      <c r="S137" s="8">
        <v>3358</v>
      </c>
      <c r="T137" s="8">
        <v>2860</v>
      </c>
      <c r="U137" s="8">
        <v>1744</v>
      </c>
      <c r="V137" s="8">
        <v>6555</v>
      </c>
      <c r="W137" s="8">
        <v>4971</v>
      </c>
      <c r="X137" s="8">
        <v>7387</v>
      </c>
      <c r="Y137" s="8">
        <v>3666</v>
      </c>
      <c r="Z137" s="8">
        <v>3898</v>
      </c>
      <c r="AA137" s="8">
        <v>1818</v>
      </c>
      <c r="AB137" s="8">
        <v>10469</v>
      </c>
      <c r="AC137" s="8">
        <v>2201</v>
      </c>
      <c r="AD137" s="8">
        <v>8170</v>
      </c>
      <c r="AE137" s="8">
        <v>15331</v>
      </c>
      <c r="AF137" s="8">
        <v>18967</v>
      </c>
      <c r="AG137" s="8">
        <v>8852</v>
      </c>
      <c r="AH137" s="8">
        <v>2675</v>
      </c>
      <c r="AI137" s="8">
        <v>5179</v>
      </c>
      <c r="AJ137" s="8">
        <v>1855</v>
      </c>
      <c r="AK137" s="8">
        <v>6001</v>
      </c>
      <c r="AL137" s="8">
        <v>17704</v>
      </c>
      <c r="AM137" s="8">
        <v>788</v>
      </c>
      <c r="AN137" s="8">
        <v>3158</v>
      </c>
      <c r="AO137" s="8">
        <v>5439</v>
      </c>
      <c r="AP137" s="8">
        <v>3068</v>
      </c>
      <c r="AQ137" s="8">
        <v>237</v>
      </c>
      <c r="AR137" s="8">
        <v>6693</v>
      </c>
      <c r="AS137" s="8">
        <v>14311</v>
      </c>
      <c r="AT137" s="8">
        <v>3459</v>
      </c>
      <c r="AU137" s="8">
        <v>5304</v>
      </c>
      <c r="AV137" s="8">
        <v>9102</v>
      </c>
      <c r="AW137" s="169">
        <v>2.6937322622540769E-3</v>
      </c>
      <c r="AX137" s="141" t="s">
        <v>192</v>
      </c>
      <c r="AY137" s="170"/>
      <c r="AZ137" s="143" t="s">
        <v>191</v>
      </c>
      <c r="BB137" s="106">
        <v>136</v>
      </c>
    </row>
    <row r="138" spans="1:54" ht="13.5" thickBot="1" x14ac:dyDescent="0.25">
      <c r="A138" s="111" t="s">
        <v>121</v>
      </c>
      <c r="B138" s="8">
        <v>176250</v>
      </c>
      <c r="C138" s="8">
        <v>18002</v>
      </c>
      <c r="D138" s="8">
        <v>3003</v>
      </c>
      <c r="E138" s="8">
        <v>6190</v>
      </c>
      <c r="F138" s="8">
        <v>14121</v>
      </c>
      <c r="G138" s="8">
        <v>11326</v>
      </c>
      <c r="H138" s="8">
        <v>11440</v>
      </c>
      <c r="I138" s="8">
        <v>32911</v>
      </c>
      <c r="J138" s="8">
        <v>10722</v>
      </c>
      <c r="K138" s="8">
        <v>29629</v>
      </c>
      <c r="L138" s="8">
        <v>25504</v>
      </c>
      <c r="M138" s="8">
        <v>803</v>
      </c>
      <c r="N138" s="8">
        <v>236</v>
      </c>
      <c r="O138" s="8">
        <v>10371</v>
      </c>
      <c r="P138" s="8">
        <v>1992</v>
      </c>
      <c r="Q138" s="8">
        <v>6046</v>
      </c>
      <c r="R138" s="8">
        <v>3358</v>
      </c>
      <c r="S138" s="8">
        <v>3223</v>
      </c>
      <c r="T138" s="8">
        <v>2635</v>
      </c>
      <c r="U138" s="8">
        <v>1478</v>
      </c>
      <c r="V138" s="8">
        <v>6190</v>
      </c>
      <c r="W138" s="8">
        <v>4415</v>
      </c>
      <c r="X138" s="8">
        <v>6567</v>
      </c>
      <c r="Y138" s="8">
        <v>3228</v>
      </c>
      <c r="Z138" s="8">
        <v>3426</v>
      </c>
      <c r="AA138" s="8">
        <v>1468</v>
      </c>
      <c r="AB138" s="8">
        <v>9059</v>
      </c>
      <c r="AC138" s="8">
        <v>1992</v>
      </c>
      <c r="AD138" s="8">
        <v>7102</v>
      </c>
      <c r="AE138" s="8">
        <v>14121</v>
      </c>
      <c r="AF138" s="8">
        <v>16637</v>
      </c>
      <c r="AG138" s="8">
        <v>8087</v>
      </c>
      <c r="AH138" s="8">
        <v>2210</v>
      </c>
      <c r="AI138" s="8">
        <v>4727</v>
      </c>
      <c r="AJ138" s="8">
        <v>2036</v>
      </c>
      <c r="AK138" s="8">
        <v>5368</v>
      </c>
      <c r="AL138" s="8">
        <v>16167</v>
      </c>
      <c r="AM138" s="8">
        <v>803</v>
      </c>
      <c r="AN138" s="8">
        <v>2733</v>
      </c>
      <c r="AO138" s="8">
        <v>4476</v>
      </c>
      <c r="AP138" s="8">
        <v>3003</v>
      </c>
      <c r="AQ138" s="8">
        <v>236</v>
      </c>
      <c r="AR138" s="8">
        <v>6067</v>
      </c>
      <c r="AS138" s="8">
        <v>13462</v>
      </c>
      <c r="AT138" s="8">
        <v>2746</v>
      </c>
      <c r="AU138" s="8">
        <v>4892</v>
      </c>
      <c r="AV138" s="8">
        <v>8292</v>
      </c>
      <c r="AW138" s="169">
        <v>4.4989456532157574E-3</v>
      </c>
      <c r="AX138" s="141" t="s">
        <v>192</v>
      </c>
      <c r="AY138" s="170"/>
      <c r="AZ138" s="143" t="s">
        <v>191</v>
      </c>
      <c r="BB138" s="106">
        <v>137</v>
      </c>
    </row>
    <row r="139" spans="1:54" ht="13.5" thickBot="1" x14ac:dyDescent="0.25">
      <c r="A139" s="111" t="s">
        <v>122</v>
      </c>
      <c r="B139" s="8">
        <v>161590</v>
      </c>
      <c r="C139" s="8">
        <v>16969</v>
      </c>
      <c r="D139" s="8">
        <v>2761</v>
      </c>
      <c r="E139" s="8">
        <v>5985</v>
      </c>
      <c r="F139" s="8">
        <v>13349</v>
      </c>
      <c r="G139" s="8">
        <v>10770</v>
      </c>
      <c r="H139" s="8">
        <v>10974</v>
      </c>
      <c r="I139" s="8">
        <v>27100</v>
      </c>
      <c r="J139" s="8">
        <v>10699</v>
      </c>
      <c r="K139" s="8">
        <v>27071</v>
      </c>
      <c r="L139" s="8">
        <v>23262</v>
      </c>
      <c r="M139" s="8">
        <v>735</v>
      </c>
      <c r="N139" s="8">
        <v>254</v>
      </c>
      <c r="O139" s="8">
        <v>9601</v>
      </c>
      <c r="P139" s="8">
        <v>2060</v>
      </c>
      <c r="Q139" s="8">
        <v>5408</v>
      </c>
      <c r="R139" s="8">
        <v>3576</v>
      </c>
      <c r="S139" s="8">
        <v>2865</v>
      </c>
      <c r="T139" s="8">
        <v>2596</v>
      </c>
      <c r="U139" s="8">
        <v>1449</v>
      </c>
      <c r="V139" s="8">
        <v>5985</v>
      </c>
      <c r="W139" s="8">
        <v>4076</v>
      </c>
      <c r="X139" s="8">
        <v>6042</v>
      </c>
      <c r="Y139" s="8">
        <v>2514</v>
      </c>
      <c r="Z139" s="8">
        <v>3119</v>
      </c>
      <c r="AA139" s="8">
        <v>1310</v>
      </c>
      <c r="AB139" s="8">
        <v>8083</v>
      </c>
      <c r="AC139" s="8">
        <v>2060</v>
      </c>
      <c r="AD139" s="8">
        <v>6953</v>
      </c>
      <c r="AE139" s="8">
        <v>13349</v>
      </c>
      <c r="AF139" s="8">
        <v>12630</v>
      </c>
      <c r="AG139" s="8">
        <v>8103</v>
      </c>
      <c r="AH139" s="8">
        <v>2082</v>
      </c>
      <c r="AI139" s="8">
        <v>4439</v>
      </c>
      <c r="AJ139" s="8">
        <v>1990</v>
      </c>
      <c r="AK139" s="8">
        <v>5207</v>
      </c>
      <c r="AL139" s="8">
        <v>14880</v>
      </c>
      <c r="AM139" s="8">
        <v>735</v>
      </c>
      <c r="AN139" s="8">
        <v>2660</v>
      </c>
      <c r="AO139" s="8">
        <v>4174</v>
      </c>
      <c r="AP139" s="8">
        <v>2761</v>
      </c>
      <c r="AQ139" s="8">
        <v>254</v>
      </c>
      <c r="AR139" s="8">
        <v>5720</v>
      </c>
      <c r="AS139" s="8">
        <v>12191</v>
      </c>
      <c r="AT139" s="8">
        <v>2368</v>
      </c>
      <c r="AU139" s="8">
        <v>4390</v>
      </c>
      <c r="AV139" s="8">
        <v>7621</v>
      </c>
      <c r="AW139" s="169">
        <v>6.4236693609882566E-3</v>
      </c>
      <c r="AX139" s="141" t="s">
        <v>192</v>
      </c>
      <c r="AY139" s="170"/>
      <c r="AZ139" s="143" t="s">
        <v>191</v>
      </c>
      <c r="BB139" s="106">
        <v>138</v>
      </c>
    </row>
    <row r="140" spans="1:54" ht="13.5" thickBot="1" x14ac:dyDescent="0.25">
      <c r="A140" s="111" t="s">
        <v>123</v>
      </c>
      <c r="B140" s="8">
        <v>162769</v>
      </c>
      <c r="C140" s="8">
        <v>18034</v>
      </c>
      <c r="D140" s="8">
        <v>3122</v>
      </c>
      <c r="E140" s="8">
        <v>6245</v>
      </c>
      <c r="F140" s="8">
        <v>13462</v>
      </c>
      <c r="G140" s="8">
        <v>11209</v>
      </c>
      <c r="H140" s="8">
        <v>10996</v>
      </c>
      <c r="I140" s="8">
        <v>26495</v>
      </c>
      <c r="J140" s="8">
        <v>10340</v>
      </c>
      <c r="K140" s="8">
        <v>26542</v>
      </c>
      <c r="L140" s="8">
        <v>23480</v>
      </c>
      <c r="M140" s="8">
        <v>820</v>
      </c>
      <c r="N140" s="8">
        <v>211</v>
      </c>
      <c r="O140" s="8">
        <v>9679</v>
      </c>
      <c r="P140" s="8">
        <v>2134</v>
      </c>
      <c r="Q140" s="8">
        <v>5401</v>
      </c>
      <c r="R140" s="8">
        <v>3778</v>
      </c>
      <c r="S140" s="8">
        <v>2918</v>
      </c>
      <c r="T140" s="8">
        <v>2730</v>
      </c>
      <c r="U140" s="8">
        <v>1780</v>
      </c>
      <c r="V140" s="8">
        <v>6245</v>
      </c>
      <c r="W140" s="8">
        <v>4281</v>
      </c>
      <c r="X140" s="8">
        <v>6589</v>
      </c>
      <c r="Y140" s="8">
        <v>2694</v>
      </c>
      <c r="Z140" s="8">
        <v>3084</v>
      </c>
      <c r="AA140" s="8">
        <v>1210</v>
      </c>
      <c r="AB140" s="8">
        <v>8228</v>
      </c>
      <c r="AC140" s="8">
        <v>2134</v>
      </c>
      <c r="AD140" s="8">
        <v>6962</v>
      </c>
      <c r="AE140" s="8">
        <v>13462</v>
      </c>
      <c r="AF140" s="8">
        <v>11736</v>
      </c>
      <c r="AG140" s="8">
        <v>7610</v>
      </c>
      <c r="AH140" s="8">
        <v>2019</v>
      </c>
      <c r="AI140" s="8">
        <v>4449</v>
      </c>
      <c r="AJ140" s="8">
        <v>1817</v>
      </c>
      <c r="AK140" s="8">
        <v>5382</v>
      </c>
      <c r="AL140" s="8">
        <v>14848</v>
      </c>
      <c r="AM140" s="8">
        <v>820</v>
      </c>
      <c r="AN140" s="8">
        <v>2480</v>
      </c>
      <c r="AO140" s="8">
        <v>4401</v>
      </c>
      <c r="AP140" s="8">
        <v>3122</v>
      </c>
      <c r="AQ140" s="8">
        <v>211</v>
      </c>
      <c r="AR140" s="8">
        <v>6063</v>
      </c>
      <c r="AS140" s="8">
        <v>11694</v>
      </c>
      <c r="AT140" s="8">
        <v>2467</v>
      </c>
      <c r="AU140" s="8">
        <v>4435</v>
      </c>
      <c r="AV140" s="8">
        <v>7719</v>
      </c>
      <c r="AW140" s="169">
        <v>1.0521629248426994E-2</v>
      </c>
      <c r="AX140" s="141" t="s">
        <v>192</v>
      </c>
      <c r="AY140" s="170"/>
      <c r="AZ140" s="143" t="s">
        <v>191</v>
      </c>
      <c r="BB140" s="106">
        <v>139</v>
      </c>
    </row>
    <row r="141" spans="1:54" ht="13.5" thickBot="1" x14ac:dyDescent="0.25">
      <c r="A141" s="111" t="s">
        <v>124</v>
      </c>
      <c r="B141" s="8">
        <v>138177</v>
      </c>
      <c r="C141" s="8">
        <v>15319</v>
      </c>
      <c r="D141" s="8">
        <v>2685</v>
      </c>
      <c r="E141" s="8">
        <v>5488</v>
      </c>
      <c r="F141" s="8">
        <v>10947</v>
      </c>
      <c r="G141" s="8">
        <v>9589</v>
      </c>
      <c r="H141" s="8">
        <v>8792</v>
      </c>
      <c r="I141" s="8">
        <v>22853</v>
      </c>
      <c r="J141" s="8">
        <v>8772</v>
      </c>
      <c r="K141" s="8">
        <v>23498</v>
      </c>
      <c r="L141" s="8">
        <v>19055</v>
      </c>
      <c r="M141" s="8">
        <v>737</v>
      </c>
      <c r="N141" s="8">
        <v>163</v>
      </c>
      <c r="O141" s="8">
        <v>8424</v>
      </c>
      <c r="P141" s="8">
        <v>1855</v>
      </c>
      <c r="Q141" s="8">
        <v>4235</v>
      </c>
      <c r="R141" s="8">
        <v>2970</v>
      </c>
      <c r="S141" s="8">
        <v>2555</v>
      </c>
      <c r="T141" s="8">
        <v>2335</v>
      </c>
      <c r="U141" s="8">
        <v>1299</v>
      </c>
      <c r="V141" s="8">
        <v>5488</v>
      </c>
      <c r="W141" s="8">
        <v>3930</v>
      </c>
      <c r="X141" s="8">
        <v>5572</v>
      </c>
      <c r="Y141" s="8">
        <v>2428</v>
      </c>
      <c r="Z141" s="8">
        <v>2803</v>
      </c>
      <c r="AA141" s="8">
        <v>1108</v>
      </c>
      <c r="AB141" s="8">
        <v>6623</v>
      </c>
      <c r="AC141" s="8">
        <v>1855</v>
      </c>
      <c r="AD141" s="8">
        <v>6043</v>
      </c>
      <c r="AE141" s="8">
        <v>10947</v>
      </c>
      <c r="AF141" s="8">
        <v>10185</v>
      </c>
      <c r="AG141" s="8">
        <v>6437</v>
      </c>
      <c r="AH141" s="8">
        <v>1610</v>
      </c>
      <c r="AI141" s="8">
        <v>3406</v>
      </c>
      <c r="AJ141" s="8">
        <v>1587</v>
      </c>
      <c r="AK141" s="8">
        <v>4525</v>
      </c>
      <c r="AL141" s="8">
        <v>13281</v>
      </c>
      <c r="AM141" s="8">
        <v>737</v>
      </c>
      <c r="AN141" s="8">
        <v>1939</v>
      </c>
      <c r="AO141" s="8">
        <v>4001</v>
      </c>
      <c r="AP141" s="8">
        <v>2685</v>
      </c>
      <c r="AQ141" s="8">
        <v>163</v>
      </c>
      <c r="AR141" s="8">
        <v>5222</v>
      </c>
      <c r="AS141" s="8">
        <v>10217</v>
      </c>
      <c r="AT141" s="8">
        <v>2247</v>
      </c>
      <c r="AU141" s="8">
        <v>3521</v>
      </c>
      <c r="AV141" s="8">
        <v>6223</v>
      </c>
      <c r="AW141" s="169">
        <v>1.6824723702746271E-2</v>
      </c>
      <c r="AX141" s="141" t="s">
        <v>192</v>
      </c>
      <c r="AY141" s="170"/>
      <c r="AZ141" s="143" t="s">
        <v>191</v>
      </c>
      <c r="BB141" s="106">
        <v>140</v>
      </c>
    </row>
    <row r="142" spans="1:54" ht="13.5" thickBot="1" x14ac:dyDescent="0.25">
      <c r="A142" s="111" t="s">
        <v>125</v>
      </c>
      <c r="B142" s="8">
        <v>127643</v>
      </c>
      <c r="C142" s="8">
        <v>13719</v>
      </c>
      <c r="D142" s="8">
        <v>2350</v>
      </c>
      <c r="E142" s="8">
        <v>4694</v>
      </c>
      <c r="F142" s="8">
        <v>9638</v>
      </c>
      <c r="G142" s="8">
        <v>8357</v>
      </c>
      <c r="H142" s="8">
        <v>8598</v>
      </c>
      <c r="I142" s="8">
        <v>23114</v>
      </c>
      <c r="J142" s="8">
        <v>7761</v>
      </c>
      <c r="K142" s="8">
        <v>20963</v>
      </c>
      <c r="L142" s="8">
        <v>17746</v>
      </c>
      <c r="M142" s="8">
        <v>588</v>
      </c>
      <c r="N142" s="8">
        <v>118</v>
      </c>
      <c r="O142" s="8">
        <v>8205</v>
      </c>
      <c r="P142" s="8">
        <v>1792</v>
      </c>
      <c r="Q142" s="8">
        <v>4513</v>
      </c>
      <c r="R142" s="8">
        <v>2626</v>
      </c>
      <c r="S142" s="8">
        <v>2444</v>
      </c>
      <c r="T142" s="8">
        <v>2288</v>
      </c>
      <c r="U142" s="8">
        <v>1201</v>
      </c>
      <c r="V142" s="8">
        <v>4694</v>
      </c>
      <c r="W142" s="8">
        <v>3966</v>
      </c>
      <c r="X142" s="8">
        <v>5171</v>
      </c>
      <c r="Y142" s="8">
        <v>2251</v>
      </c>
      <c r="Z142" s="8">
        <v>2825</v>
      </c>
      <c r="AA142" s="8">
        <v>1161</v>
      </c>
      <c r="AB142" s="8">
        <v>6750</v>
      </c>
      <c r="AC142" s="8">
        <v>1792</v>
      </c>
      <c r="AD142" s="8">
        <v>5165</v>
      </c>
      <c r="AE142" s="8">
        <v>9638</v>
      </c>
      <c r="AF142" s="8">
        <v>10979</v>
      </c>
      <c r="AG142" s="8">
        <v>5473</v>
      </c>
      <c r="AH142" s="8">
        <v>1486</v>
      </c>
      <c r="AI142" s="8">
        <v>3072</v>
      </c>
      <c r="AJ142" s="8">
        <v>1459</v>
      </c>
      <c r="AK142" s="8">
        <v>3903</v>
      </c>
      <c r="AL142" s="8">
        <v>11617</v>
      </c>
      <c r="AM142" s="8">
        <v>588</v>
      </c>
      <c r="AN142" s="8">
        <v>1795</v>
      </c>
      <c r="AO142" s="8">
        <v>4012</v>
      </c>
      <c r="AP142" s="8">
        <v>2350</v>
      </c>
      <c r="AQ142" s="8">
        <v>118</v>
      </c>
      <c r="AR142" s="8">
        <v>4645</v>
      </c>
      <c r="AS142" s="8">
        <v>9346</v>
      </c>
      <c r="AT142" s="8">
        <v>1991</v>
      </c>
      <c r="AU142" s="8">
        <v>3225</v>
      </c>
      <c r="AV142" s="8">
        <v>5099</v>
      </c>
      <c r="AW142" s="169">
        <v>2.5172437764063426E-2</v>
      </c>
      <c r="AX142" s="141" t="s">
        <v>192</v>
      </c>
      <c r="AY142" s="170"/>
      <c r="AZ142" s="143" t="s">
        <v>191</v>
      </c>
      <c r="BB142" s="106">
        <v>141</v>
      </c>
    </row>
    <row r="143" spans="1:54" ht="13.5" thickBot="1" x14ac:dyDescent="0.25">
      <c r="A143" s="111" t="s">
        <v>126</v>
      </c>
      <c r="B143" s="8">
        <v>111446</v>
      </c>
      <c r="C143" s="8">
        <v>11905</v>
      </c>
      <c r="D143" s="8">
        <v>2227</v>
      </c>
      <c r="E143" s="8">
        <v>4156</v>
      </c>
      <c r="F143" s="8">
        <v>8591</v>
      </c>
      <c r="G143" s="8">
        <v>6775</v>
      </c>
      <c r="H143" s="8">
        <v>7999</v>
      </c>
      <c r="I143" s="8">
        <v>21038</v>
      </c>
      <c r="J143" s="8">
        <v>6163</v>
      </c>
      <c r="K143" s="8">
        <v>17722</v>
      </c>
      <c r="L143" s="8">
        <v>15431</v>
      </c>
      <c r="M143" s="8">
        <v>480</v>
      </c>
      <c r="N143" s="8">
        <v>107</v>
      </c>
      <c r="O143" s="8">
        <v>7302</v>
      </c>
      <c r="P143" s="8">
        <v>1550</v>
      </c>
      <c r="Q143" s="8">
        <v>4460</v>
      </c>
      <c r="R143" s="8">
        <v>2125</v>
      </c>
      <c r="S143" s="8">
        <v>2337</v>
      </c>
      <c r="T143" s="8">
        <v>1694</v>
      </c>
      <c r="U143" s="8">
        <v>828</v>
      </c>
      <c r="V143" s="8">
        <v>4156</v>
      </c>
      <c r="W143" s="8">
        <v>3385</v>
      </c>
      <c r="X143" s="8">
        <v>4437</v>
      </c>
      <c r="Y143" s="8">
        <v>2023</v>
      </c>
      <c r="Z143" s="8">
        <v>2406</v>
      </c>
      <c r="AA143" s="8">
        <v>1032</v>
      </c>
      <c r="AB143" s="8">
        <v>6233</v>
      </c>
      <c r="AC143" s="8">
        <v>1550</v>
      </c>
      <c r="AD143" s="8">
        <v>4236</v>
      </c>
      <c r="AE143" s="8">
        <v>8591</v>
      </c>
      <c r="AF143" s="8">
        <v>10519</v>
      </c>
      <c r="AG143" s="8">
        <v>4469</v>
      </c>
      <c r="AH143" s="8">
        <v>1180</v>
      </c>
      <c r="AI143" s="8">
        <v>2837</v>
      </c>
      <c r="AJ143" s="8">
        <v>1414</v>
      </c>
      <c r="AK143" s="8">
        <v>3190</v>
      </c>
      <c r="AL143" s="8">
        <v>9210</v>
      </c>
      <c r="AM143" s="8">
        <v>480</v>
      </c>
      <c r="AN143" s="8">
        <v>1580</v>
      </c>
      <c r="AO143" s="8">
        <v>3396</v>
      </c>
      <c r="AP143" s="8">
        <v>2227</v>
      </c>
      <c r="AQ143" s="8">
        <v>107</v>
      </c>
      <c r="AR143" s="8">
        <v>4278</v>
      </c>
      <c r="AS143" s="8">
        <v>8512</v>
      </c>
      <c r="AT143" s="8">
        <v>1711</v>
      </c>
      <c r="AU143" s="8">
        <v>2888</v>
      </c>
      <c r="AV143" s="8">
        <v>3955</v>
      </c>
      <c r="AW143" s="169">
        <v>4.4394997039137227E-2</v>
      </c>
      <c r="AX143" s="141" t="s">
        <v>192</v>
      </c>
      <c r="AY143" s="170"/>
      <c r="AZ143" s="143" t="s">
        <v>191</v>
      </c>
      <c r="BB143" s="106">
        <v>142</v>
      </c>
    </row>
    <row r="144" spans="1:54" ht="13.5" thickBot="1" x14ac:dyDescent="0.25">
      <c r="A144" s="111" t="s">
        <v>127</v>
      </c>
      <c r="B144" s="8">
        <v>82955</v>
      </c>
      <c r="C144" s="8">
        <v>8282</v>
      </c>
      <c r="D144" s="8">
        <v>1703</v>
      </c>
      <c r="E144" s="8">
        <v>3006</v>
      </c>
      <c r="F144" s="8">
        <v>6555</v>
      </c>
      <c r="G144" s="8">
        <v>4817</v>
      </c>
      <c r="H144" s="8">
        <v>6083</v>
      </c>
      <c r="I144" s="8">
        <v>15064</v>
      </c>
      <c r="J144" s="8">
        <v>4732</v>
      </c>
      <c r="K144" s="8">
        <v>13275</v>
      </c>
      <c r="L144" s="8">
        <v>11512</v>
      </c>
      <c r="M144" s="8">
        <v>344</v>
      </c>
      <c r="N144" s="8">
        <v>98</v>
      </c>
      <c r="O144" s="8">
        <v>6276</v>
      </c>
      <c r="P144" s="8">
        <v>1208</v>
      </c>
      <c r="Q144" s="8">
        <v>3340</v>
      </c>
      <c r="R144" s="8">
        <v>1644</v>
      </c>
      <c r="S144" s="8">
        <v>2040</v>
      </c>
      <c r="T144" s="8">
        <v>1266</v>
      </c>
      <c r="U144" s="8">
        <v>601</v>
      </c>
      <c r="V144" s="8">
        <v>3006</v>
      </c>
      <c r="W144" s="8">
        <v>2714</v>
      </c>
      <c r="X144" s="8">
        <v>2981</v>
      </c>
      <c r="Y144" s="8">
        <v>1551</v>
      </c>
      <c r="Z144" s="8">
        <v>1893</v>
      </c>
      <c r="AA144" s="8">
        <v>654</v>
      </c>
      <c r="AB144" s="8">
        <v>5163</v>
      </c>
      <c r="AC144" s="8">
        <v>1208</v>
      </c>
      <c r="AD144" s="8">
        <v>3140</v>
      </c>
      <c r="AE144" s="8">
        <v>6555</v>
      </c>
      <c r="AF144" s="8">
        <v>7812</v>
      </c>
      <c r="AG144" s="8">
        <v>3466</v>
      </c>
      <c r="AH144" s="8">
        <v>867</v>
      </c>
      <c r="AI144" s="8">
        <v>1801</v>
      </c>
      <c r="AJ144" s="8">
        <v>1099</v>
      </c>
      <c r="AK144" s="8">
        <v>2093</v>
      </c>
      <c r="AL144" s="8">
        <v>6506</v>
      </c>
      <c r="AM144" s="8">
        <v>344</v>
      </c>
      <c r="AN144" s="8">
        <v>1522</v>
      </c>
      <c r="AO144" s="8">
        <v>2174</v>
      </c>
      <c r="AP144" s="8">
        <v>1703</v>
      </c>
      <c r="AQ144" s="8">
        <v>98</v>
      </c>
      <c r="AR144" s="8">
        <v>3208</v>
      </c>
      <c r="AS144" s="8">
        <v>6769</v>
      </c>
      <c r="AT144" s="8">
        <v>1076</v>
      </c>
      <c r="AU144" s="8">
        <v>2006</v>
      </c>
      <c r="AV144" s="8">
        <v>2655</v>
      </c>
      <c r="AW144" s="169">
        <v>7.3692721090053023E-2</v>
      </c>
      <c r="AX144" s="141" t="s">
        <v>192</v>
      </c>
      <c r="AY144" s="170"/>
      <c r="AZ144" s="143" t="s">
        <v>191</v>
      </c>
      <c r="BB144" s="106">
        <v>143</v>
      </c>
    </row>
    <row r="145" spans="1:54" ht="13.5" thickBot="1" x14ac:dyDescent="0.25">
      <c r="A145" s="113" t="s">
        <v>128</v>
      </c>
      <c r="B145" s="8">
        <v>52017</v>
      </c>
      <c r="C145" s="8">
        <v>5574</v>
      </c>
      <c r="D145" s="8">
        <v>1122</v>
      </c>
      <c r="E145" s="8">
        <v>1915</v>
      </c>
      <c r="F145" s="8">
        <v>4181</v>
      </c>
      <c r="G145" s="8">
        <v>3240</v>
      </c>
      <c r="H145" s="8">
        <v>3666</v>
      </c>
      <c r="I145" s="8">
        <v>8938</v>
      </c>
      <c r="J145" s="8">
        <v>2926</v>
      </c>
      <c r="K145" s="8">
        <v>7737</v>
      </c>
      <c r="L145" s="8">
        <v>7170</v>
      </c>
      <c r="M145" s="8">
        <v>210</v>
      </c>
      <c r="N145" s="8">
        <v>95</v>
      </c>
      <c r="O145" s="8">
        <v>4284</v>
      </c>
      <c r="P145" s="8">
        <v>959</v>
      </c>
      <c r="Q145" s="8">
        <v>1978</v>
      </c>
      <c r="R145" s="8">
        <v>1073</v>
      </c>
      <c r="S145" s="8">
        <v>1367</v>
      </c>
      <c r="T145" s="8">
        <v>845</v>
      </c>
      <c r="U145" s="8">
        <v>446</v>
      </c>
      <c r="V145" s="8">
        <v>1915</v>
      </c>
      <c r="W145" s="8">
        <v>1822</v>
      </c>
      <c r="X145" s="8">
        <v>1993</v>
      </c>
      <c r="Y145" s="8">
        <v>947</v>
      </c>
      <c r="Z145" s="8">
        <v>1152</v>
      </c>
      <c r="AA145" s="8">
        <v>373</v>
      </c>
      <c r="AB145" s="8">
        <v>3248</v>
      </c>
      <c r="AC145" s="8">
        <v>959</v>
      </c>
      <c r="AD145" s="8">
        <v>2103</v>
      </c>
      <c r="AE145" s="8">
        <v>4181</v>
      </c>
      <c r="AF145" s="8">
        <v>4895</v>
      </c>
      <c r="AG145" s="8">
        <v>2081</v>
      </c>
      <c r="AH145" s="8">
        <v>582</v>
      </c>
      <c r="AI145" s="8">
        <v>1193</v>
      </c>
      <c r="AJ145" s="8">
        <v>615</v>
      </c>
      <c r="AK145" s="8">
        <v>1489</v>
      </c>
      <c r="AL145" s="8">
        <v>3668</v>
      </c>
      <c r="AM145" s="8">
        <v>210</v>
      </c>
      <c r="AN145" s="8">
        <v>1095</v>
      </c>
      <c r="AO145" s="8">
        <v>1076</v>
      </c>
      <c r="AP145" s="8">
        <v>1122</v>
      </c>
      <c r="AQ145" s="8">
        <v>95</v>
      </c>
      <c r="AR145" s="8">
        <v>2092</v>
      </c>
      <c r="AS145" s="8">
        <v>4069</v>
      </c>
      <c r="AT145" s="8">
        <v>691</v>
      </c>
      <c r="AU145" s="8">
        <v>1065</v>
      </c>
      <c r="AV145" s="8">
        <v>1577</v>
      </c>
      <c r="AW145" s="169">
        <v>0.15636309216075753</v>
      </c>
      <c r="AX145" s="141" t="s">
        <v>192</v>
      </c>
      <c r="AY145" s="170"/>
      <c r="AZ145" s="143" t="s">
        <v>191</v>
      </c>
      <c r="BB145" s="106">
        <v>144</v>
      </c>
    </row>
    <row r="146" spans="1:54" ht="13.5" thickBot="1" x14ac:dyDescent="0.25">
      <c r="A146" s="114" t="s">
        <v>129</v>
      </c>
      <c r="B146" s="8">
        <v>24908</v>
      </c>
      <c r="C146" s="8">
        <v>2761</v>
      </c>
      <c r="D146" s="8">
        <v>470</v>
      </c>
      <c r="E146" s="8">
        <v>1085</v>
      </c>
      <c r="F146" s="8">
        <v>2215</v>
      </c>
      <c r="G146" s="8">
        <v>1374</v>
      </c>
      <c r="H146" s="8">
        <v>1763</v>
      </c>
      <c r="I146" s="8">
        <v>4365</v>
      </c>
      <c r="J146" s="8">
        <v>1468</v>
      </c>
      <c r="K146" s="8">
        <v>3551</v>
      </c>
      <c r="L146" s="8">
        <v>3329</v>
      </c>
      <c r="M146" s="8">
        <v>150</v>
      </c>
      <c r="N146" s="8">
        <v>57</v>
      </c>
      <c r="O146" s="8">
        <v>1827</v>
      </c>
      <c r="P146" s="8">
        <v>493</v>
      </c>
      <c r="Q146" s="8">
        <v>816</v>
      </c>
      <c r="R146" s="8">
        <v>652</v>
      </c>
      <c r="S146" s="8">
        <v>635</v>
      </c>
      <c r="T146" s="8">
        <v>485</v>
      </c>
      <c r="U146" s="8">
        <v>137</v>
      </c>
      <c r="V146" s="8">
        <v>1085</v>
      </c>
      <c r="W146" s="8">
        <v>744</v>
      </c>
      <c r="X146" s="8">
        <v>923</v>
      </c>
      <c r="Y146" s="8">
        <v>433</v>
      </c>
      <c r="Z146" s="8">
        <v>499</v>
      </c>
      <c r="AA146" s="8">
        <v>182</v>
      </c>
      <c r="AB146" s="8">
        <v>1292</v>
      </c>
      <c r="AC146" s="8">
        <v>493</v>
      </c>
      <c r="AD146" s="8">
        <v>919</v>
      </c>
      <c r="AE146" s="8">
        <v>2215</v>
      </c>
      <c r="AF146" s="8">
        <v>2421</v>
      </c>
      <c r="AG146" s="8">
        <v>983</v>
      </c>
      <c r="AH146" s="8">
        <v>278</v>
      </c>
      <c r="AI146" s="8">
        <v>670</v>
      </c>
      <c r="AJ146" s="8">
        <v>295</v>
      </c>
      <c r="AK146" s="8">
        <v>695</v>
      </c>
      <c r="AL146" s="8">
        <v>1689</v>
      </c>
      <c r="AM146" s="8">
        <v>150</v>
      </c>
      <c r="AN146" s="8">
        <v>448</v>
      </c>
      <c r="AO146" s="8">
        <v>418</v>
      </c>
      <c r="AP146" s="8">
        <v>470</v>
      </c>
      <c r="AQ146" s="8">
        <v>57</v>
      </c>
      <c r="AR146" s="8">
        <v>1143</v>
      </c>
      <c r="AS146" s="8">
        <v>1862</v>
      </c>
      <c r="AT146" s="8">
        <v>318</v>
      </c>
      <c r="AU146" s="8">
        <v>633</v>
      </c>
      <c r="AV146" s="8">
        <v>868</v>
      </c>
      <c r="AW146" s="169"/>
      <c r="AX146" s="141"/>
      <c r="AY146" s="170"/>
      <c r="AZ146" s="143"/>
      <c r="BB146" s="106">
        <v>145</v>
      </c>
    </row>
    <row r="147" spans="1:54" ht="13.5" thickBot="1" x14ac:dyDescent="0.25">
      <c r="A147" s="110" t="s">
        <v>133</v>
      </c>
      <c r="B147" s="163"/>
      <c r="C147" s="163"/>
      <c r="D147" s="163"/>
      <c r="E147" s="163"/>
      <c r="F147" s="163"/>
      <c r="G147" s="163"/>
      <c r="H147" s="163"/>
      <c r="I147" s="163"/>
      <c r="J147" s="163"/>
      <c r="K147" s="163"/>
      <c r="L147" s="163"/>
      <c r="M147" s="163"/>
      <c r="N147" s="163"/>
      <c r="O147" s="163"/>
      <c r="P147" s="163"/>
      <c r="Q147" s="171"/>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c r="AM147" s="163"/>
      <c r="AN147" s="163"/>
      <c r="AO147" s="163"/>
      <c r="AP147" s="163"/>
      <c r="AQ147" s="163"/>
      <c r="AR147" s="163"/>
      <c r="AS147" s="163"/>
      <c r="AT147" s="163"/>
      <c r="AU147" s="163"/>
      <c r="AV147" s="172"/>
      <c r="AW147" s="164"/>
      <c r="AX147" s="165"/>
      <c r="AY147" s="166"/>
      <c r="AZ147" s="167"/>
      <c r="BB147" s="106">
        <v>146</v>
      </c>
    </row>
    <row r="148" spans="1:54" ht="13.5" thickBot="1" x14ac:dyDescent="0.25">
      <c r="A148" s="111" t="s">
        <v>89</v>
      </c>
      <c r="B148" s="8">
        <v>28766</v>
      </c>
      <c r="C148" s="8">
        <v>1369</v>
      </c>
      <c r="D148" s="8">
        <v>863</v>
      </c>
      <c r="E148" s="8">
        <v>1398</v>
      </c>
      <c r="F148" s="8">
        <v>2039</v>
      </c>
      <c r="G148" s="8">
        <v>1545</v>
      </c>
      <c r="H148" s="8">
        <v>3400</v>
      </c>
      <c r="I148" s="8">
        <v>4219</v>
      </c>
      <c r="J148" s="8">
        <v>2422</v>
      </c>
      <c r="K148" s="8">
        <v>4103</v>
      </c>
      <c r="L148" s="8">
        <v>4863</v>
      </c>
      <c r="M148" s="8">
        <v>89</v>
      </c>
      <c r="N148" s="8">
        <v>269</v>
      </c>
      <c r="O148" s="8">
        <v>1804</v>
      </c>
      <c r="P148" s="8">
        <v>383</v>
      </c>
      <c r="Q148" s="8">
        <v>941</v>
      </c>
      <c r="R148" s="8">
        <v>1414</v>
      </c>
      <c r="S148" s="8">
        <v>643</v>
      </c>
      <c r="T148" s="8">
        <v>718</v>
      </c>
      <c r="U148" s="8">
        <v>342</v>
      </c>
      <c r="V148" s="8">
        <v>1398</v>
      </c>
      <c r="W148" s="8">
        <v>476</v>
      </c>
      <c r="X148" s="8">
        <v>345</v>
      </c>
      <c r="Y148" s="8">
        <v>234</v>
      </c>
      <c r="Z148" s="8">
        <v>788</v>
      </c>
      <c r="AA148" s="8">
        <v>184</v>
      </c>
      <c r="AB148" s="8">
        <v>2176</v>
      </c>
      <c r="AC148" s="8">
        <v>383</v>
      </c>
      <c r="AD148" s="8">
        <v>873</v>
      </c>
      <c r="AE148" s="8">
        <v>2039</v>
      </c>
      <c r="AF148" s="8">
        <v>2043</v>
      </c>
      <c r="AG148" s="8">
        <v>1704</v>
      </c>
      <c r="AH148" s="8">
        <v>238</v>
      </c>
      <c r="AI148" s="8">
        <v>441</v>
      </c>
      <c r="AJ148" s="8">
        <v>1045</v>
      </c>
      <c r="AK148" s="8">
        <v>480</v>
      </c>
      <c r="AL148" s="8">
        <v>1886</v>
      </c>
      <c r="AM148" s="8">
        <v>89</v>
      </c>
      <c r="AN148" s="8">
        <v>685</v>
      </c>
      <c r="AO148" s="8">
        <v>1055</v>
      </c>
      <c r="AP148" s="8">
        <v>863</v>
      </c>
      <c r="AQ148" s="8">
        <v>269</v>
      </c>
      <c r="AR148" s="8">
        <v>544</v>
      </c>
      <c r="AS148" s="8">
        <v>2217</v>
      </c>
      <c r="AT148" s="8">
        <v>330</v>
      </c>
      <c r="AU148" s="8">
        <v>465</v>
      </c>
      <c r="AV148" s="8">
        <v>1458</v>
      </c>
      <c r="AW148" s="169">
        <v>4.4682097861119246E-3</v>
      </c>
      <c r="AX148" s="141" t="s">
        <v>192</v>
      </c>
      <c r="AY148" s="170"/>
      <c r="AZ148" s="143" t="s">
        <v>191</v>
      </c>
      <c r="BB148" s="106">
        <v>147</v>
      </c>
    </row>
    <row r="149" spans="1:54" ht="13.5" thickBot="1" x14ac:dyDescent="0.25">
      <c r="A149" s="111" t="s">
        <v>91</v>
      </c>
      <c r="B149" s="8">
        <v>109815</v>
      </c>
      <c r="C149" s="8">
        <v>5570</v>
      </c>
      <c r="D149" s="8">
        <v>3554</v>
      </c>
      <c r="E149" s="8">
        <v>5530</v>
      </c>
      <c r="F149" s="8">
        <v>7985</v>
      </c>
      <c r="G149" s="8">
        <v>6335</v>
      </c>
      <c r="H149" s="8">
        <v>12829</v>
      </c>
      <c r="I149" s="8">
        <v>15275</v>
      </c>
      <c r="J149" s="8">
        <v>9794</v>
      </c>
      <c r="K149" s="8">
        <v>15843</v>
      </c>
      <c r="L149" s="8">
        <v>16953</v>
      </c>
      <c r="M149" s="8">
        <v>372</v>
      </c>
      <c r="N149" s="8">
        <v>1011</v>
      </c>
      <c r="O149" s="8">
        <v>7125</v>
      </c>
      <c r="P149" s="8">
        <v>1639</v>
      </c>
      <c r="Q149" s="8">
        <v>3037</v>
      </c>
      <c r="R149" s="8">
        <v>5692</v>
      </c>
      <c r="S149" s="8">
        <v>2664</v>
      </c>
      <c r="T149" s="8">
        <v>3109</v>
      </c>
      <c r="U149" s="8">
        <v>1349</v>
      </c>
      <c r="V149" s="8">
        <v>5530</v>
      </c>
      <c r="W149" s="8">
        <v>1788</v>
      </c>
      <c r="X149" s="8">
        <v>1435</v>
      </c>
      <c r="Y149" s="8">
        <v>884</v>
      </c>
      <c r="Z149" s="8">
        <v>2813</v>
      </c>
      <c r="AA149" s="8">
        <v>717</v>
      </c>
      <c r="AB149" s="8">
        <v>6859</v>
      </c>
      <c r="AC149" s="8">
        <v>1639</v>
      </c>
      <c r="AD149" s="8">
        <v>3566</v>
      </c>
      <c r="AE149" s="8">
        <v>7985</v>
      </c>
      <c r="AF149" s="8">
        <v>6926</v>
      </c>
      <c r="AG149" s="8">
        <v>6685</v>
      </c>
      <c r="AH149" s="8">
        <v>1001</v>
      </c>
      <c r="AI149" s="8">
        <v>1811</v>
      </c>
      <c r="AJ149" s="8">
        <v>4100</v>
      </c>
      <c r="AK149" s="8">
        <v>2037</v>
      </c>
      <c r="AL149" s="8">
        <v>7497</v>
      </c>
      <c r="AM149" s="8">
        <v>372</v>
      </c>
      <c r="AN149" s="8">
        <v>2673</v>
      </c>
      <c r="AO149" s="8">
        <v>3942</v>
      </c>
      <c r="AP149" s="8">
        <v>3554</v>
      </c>
      <c r="AQ149" s="8">
        <v>1011</v>
      </c>
      <c r="AR149" s="8">
        <v>2098</v>
      </c>
      <c r="AS149" s="8">
        <v>8346</v>
      </c>
      <c r="AT149" s="8">
        <v>1420</v>
      </c>
      <c r="AU149" s="8">
        <v>1805</v>
      </c>
      <c r="AV149" s="8">
        <v>5470</v>
      </c>
      <c r="AW149" s="169">
        <v>2.4109398808031324E-4</v>
      </c>
      <c r="AX149" s="141" t="s">
        <v>192</v>
      </c>
      <c r="AY149" s="170"/>
      <c r="AZ149" s="143" t="s">
        <v>191</v>
      </c>
      <c r="BB149" s="106">
        <v>148</v>
      </c>
    </row>
    <row r="150" spans="1:54" ht="13.5" thickBot="1" x14ac:dyDescent="0.25">
      <c r="A150" s="111" t="s">
        <v>92</v>
      </c>
      <c r="B150" s="8">
        <v>131075</v>
      </c>
      <c r="C150" s="8">
        <v>7316</v>
      </c>
      <c r="D150" s="8">
        <v>4530</v>
      </c>
      <c r="E150" s="8">
        <v>6934</v>
      </c>
      <c r="F150" s="8">
        <v>9774</v>
      </c>
      <c r="G150" s="8">
        <v>7254</v>
      </c>
      <c r="H150" s="8">
        <v>15127</v>
      </c>
      <c r="I150" s="8">
        <v>17466</v>
      </c>
      <c r="J150" s="8">
        <v>13113</v>
      </c>
      <c r="K150" s="8">
        <v>19469</v>
      </c>
      <c r="L150" s="8">
        <v>17663</v>
      </c>
      <c r="M150" s="8">
        <v>420</v>
      </c>
      <c r="N150" s="8">
        <v>1315</v>
      </c>
      <c r="O150" s="8">
        <v>8664</v>
      </c>
      <c r="P150" s="8">
        <v>2030</v>
      </c>
      <c r="Q150" s="8">
        <v>3660</v>
      </c>
      <c r="R150" s="8">
        <v>6746</v>
      </c>
      <c r="S150" s="8">
        <v>3402</v>
      </c>
      <c r="T150" s="8">
        <v>4232</v>
      </c>
      <c r="U150" s="8">
        <v>1608</v>
      </c>
      <c r="V150" s="8">
        <v>6934</v>
      </c>
      <c r="W150" s="8">
        <v>1756</v>
      </c>
      <c r="X150" s="8">
        <v>2008</v>
      </c>
      <c r="Y150" s="8">
        <v>1154</v>
      </c>
      <c r="Z150" s="8">
        <v>3106</v>
      </c>
      <c r="AA150" s="8">
        <v>967</v>
      </c>
      <c r="AB150" s="8">
        <v>6579</v>
      </c>
      <c r="AC150" s="8">
        <v>2030</v>
      </c>
      <c r="AD150" s="8">
        <v>4005</v>
      </c>
      <c r="AE150" s="8">
        <v>9774</v>
      </c>
      <c r="AF150" s="8">
        <v>7209</v>
      </c>
      <c r="AG150" s="8">
        <v>8881</v>
      </c>
      <c r="AH150" s="8">
        <v>1327</v>
      </c>
      <c r="AI150" s="8">
        <v>2194</v>
      </c>
      <c r="AJ150" s="8">
        <v>4721</v>
      </c>
      <c r="AK150" s="8">
        <v>2426</v>
      </c>
      <c r="AL150" s="8">
        <v>9154</v>
      </c>
      <c r="AM150" s="8">
        <v>420</v>
      </c>
      <c r="AN150" s="8">
        <v>3506</v>
      </c>
      <c r="AO150" s="8">
        <v>4716</v>
      </c>
      <c r="AP150" s="8">
        <v>4530</v>
      </c>
      <c r="AQ150" s="8">
        <v>1315</v>
      </c>
      <c r="AR150" s="8">
        <v>2882</v>
      </c>
      <c r="AS150" s="8">
        <v>10315</v>
      </c>
      <c r="AT150" s="8">
        <v>1641</v>
      </c>
      <c r="AU150" s="8">
        <v>2093</v>
      </c>
      <c r="AV150" s="8">
        <v>5784</v>
      </c>
      <c r="AW150" s="169">
        <v>1.7882822803579542E-4</v>
      </c>
      <c r="AX150" s="141" t="s">
        <v>192</v>
      </c>
      <c r="AY150" s="170"/>
      <c r="AZ150" s="143" t="s">
        <v>191</v>
      </c>
      <c r="BB150" s="106">
        <v>149</v>
      </c>
    </row>
    <row r="151" spans="1:54" ht="13.5" thickBot="1" x14ac:dyDescent="0.25">
      <c r="A151" s="111" t="s">
        <v>93</v>
      </c>
      <c r="B151" s="8">
        <v>146678</v>
      </c>
      <c r="C151" s="8">
        <v>8709</v>
      </c>
      <c r="D151" s="8">
        <v>5152</v>
      </c>
      <c r="E151" s="8">
        <v>8578</v>
      </c>
      <c r="F151" s="8">
        <v>10116</v>
      </c>
      <c r="G151" s="8">
        <v>7733</v>
      </c>
      <c r="H151" s="8">
        <v>16717</v>
      </c>
      <c r="I151" s="8">
        <v>19332</v>
      </c>
      <c r="J151" s="8">
        <v>15980</v>
      </c>
      <c r="K151" s="8">
        <v>21050</v>
      </c>
      <c r="L151" s="8">
        <v>19106</v>
      </c>
      <c r="M151" s="8">
        <v>559</v>
      </c>
      <c r="N151" s="8">
        <v>1451</v>
      </c>
      <c r="O151" s="8">
        <v>10014</v>
      </c>
      <c r="P151" s="8">
        <v>2181</v>
      </c>
      <c r="Q151" s="8">
        <v>3479</v>
      </c>
      <c r="R151" s="8">
        <v>7664</v>
      </c>
      <c r="S151" s="8">
        <v>3845</v>
      </c>
      <c r="T151" s="8">
        <v>5361</v>
      </c>
      <c r="U151" s="8">
        <v>1875</v>
      </c>
      <c r="V151" s="8">
        <v>8578</v>
      </c>
      <c r="W151" s="8">
        <v>2001</v>
      </c>
      <c r="X151" s="8">
        <v>2371</v>
      </c>
      <c r="Y151" s="8">
        <v>1264</v>
      </c>
      <c r="Z151" s="8">
        <v>3840</v>
      </c>
      <c r="AA151" s="8">
        <v>1127</v>
      </c>
      <c r="AB151" s="8">
        <v>6839</v>
      </c>
      <c r="AC151" s="8">
        <v>2181</v>
      </c>
      <c r="AD151" s="8">
        <v>4090</v>
      </c>
      <c r="AE151" s="8">
        <v>10116</v>
      </c>
      <c r="AF151" s="8">
        <v>7483</v>
      </c>
      <c r="AG151" s="8">
        <v>10619</v>
      </c>
      <c r="AH151" s="8">
        <v>1670</v>
      </c>
      <c r="AI151" s="8">
        <v>2360</v>
      </c>
      <c r="AJ151" s="8">
        <v>5574</v>
      </c>
      <c r="AK151" s="8">
        <v>3070</v>
      </c>
      <c r="AL151" s="8">
        <v>9300</v>
      </c>
      <c r="AM151" s="8">
        <v>559</v>
      </c>
      <c r="AN151" s="8">
        <v>4168</v>
      </c>
      <c r="AO151" s="8">
        <v>5229</v>
      </c>
      <c r="AP151" s="8">
        <v>5152</v>
      </c>
      <c r="AQ151" s="8">
        <v>1451</v>
      </c>
      <c r="AR151" s="8">
        <v>3268</v>
      </c>
      <c r="AS151" s="8">
        <v>11750</v>
      </c>
      <c r="AT151" s="8">
        <v>1768</v>
      </c>
      <c r="AU151" s="8">
        <v>2559</v>
      </c>
      <c r="AV151" s="8">
        <v>6067</v>
      </c>
      <c r="AW151" s="169">
        <v>1.5170403202933823E-4</v>
      </c>
      <c r="AX151" s="141" t="s">
        <v>192</v>
      </c>
      <c r="AY151" s="170"/>
      <c r="AZ151" s="143" t="s">
        <v>191</v>
      </c>
      <c r="BB151" s="106">
        <v>150</v>
      </c>
    </row>
    <row r="152" spans="1:54" ht="13.5" thickBot="1" x14ac:dyDescent="0.25">
      <c r="A152" s="111" t="s">
        <v>94</v>
      </c>
      <c r="B152" s="8">
        <v>159461</v>
      </c>
      <c r="C152" s="8">
        <v>9336</v>
      </c>
      <c r="D152" s="8">
        <v>5394</v>
      </c>
      <c r="E152" s="8">
        <v>8705</v>
      </c>
      <c r="F152" s="8">
        <v>10690</v>
      </c>
      <c r="G152" s="8">
        <v>8339</v>
      </c>
      <c r="H152" s="8">
        <v>18610</v>
      </c>
      <c r="I152" s="8">
        <v>23527</v>
      </c>
      <c r="J152" s="8">
        <v>15851</v>
      </c>
      <c r="K152" s="8">
        <v>21984</v>
      </c>
      <c r="L152" s="8">
        <v>21081</v>
      </c>
      <c r="M152" s="8">
        <v>562</v>
      </c>
      <c r="N152" s="8">
        <v>1500</v>
      </c>
      <c r="O152" s="8">
        <v>11568</v>
      </c>
      <c r="P152" s="8">
        <v>2314</v>
      </c>
      <c r="Q152" s="8">
        <v>4916</v>
      </c>
      <c r="R152" s="8">
        <v>7978</v>
      </c>
      <c r="S152" s="8">
        <v>4136</v>
      </c>
      <c r="T152" s="8">
        <v>5309</v>
      </c>
      <c r="U152" s="8">
        <v>1901</v>
      </c>
      <c r="V152" s="8">
        <v>8705</v>
      </c>
      <c r="W152" s="8">
        <v>3015</v>
      </c>
      <c r="X152" s="8">
        <v>2663</v>
      </c>
      <c r="Y152" s="8">
        <v>1286</v>
      </c>
      <c r="Z152" s="8">
        <v>4202</v>
      </c>
      <c r="AA152" s="8">
        <v>1261</v>
      </c>
      <c r="AB152" s="8">
        <v>7877</v>
      </c>
      <c r="AC152" s="8">
        <v>2314</v>
      </c>
      <c r="AD152" s="8">
        <v>4449</v>
      </c>
      <c r="AE152" s="8">
        <v>10690</v>
      </c>
      <c r="AF152" s="8">
        <v>10530</v>
      </c>
      <c r="AG152" s="8">
        <v>10542</v>
      </c>
      <c r="AH152" s="8">
        <v>1930</v>
      </c>
      <c r="AI152" s="8">
        <v>2687</v>
      </c>
      <c r="AJ152" s="8">
        <v>5716</v>
      </c>
      <c r="AK152" s="8">
        <v>3195</v>
      </c>
      <c r="AL152" s="8">
        <v>9531</v>
      </c>
      <c r="AM152" s="8">
        <v>562</v>
      </c>
      <c r="AN152" s="8">
        <v>4417</v>
      </c>
      <c r="AO152" s="8">
        <v>5545</v>
      </c>
      <c r="AP152" s="8">
        <v>5394</v>
      </c>
      <c r="AQ152" s="8">
        <v>1500</v>
      </c>
      <c r="AR152" s="8">
        <v>3478</v>
      </c>
      <c r="AS152" s="8">
        <v>12453</v>
      </c>
      <c r="AT152" s="8">
        <v>1989</v>
      </c>
      <c r="AU152" s="8">
        <v>2975</v>
      </c>
      <c r="AV152" s="8">
        <v>6315</v>
      </c>
      <c r="AW152" s="169">
        <v>6.7441730963179293E-4</v>
      </c>
      <c r="AX152" s="141" t="s">
        <v>192</v>
      </c>
      <c r="AY152" s="170"/>
      <c r="AZ152" s="143" t="s">
        <v>191</v>
      </c>
      <c r="BB152" s="106">
        <v>151</v>
      </c>
    </row>
    <row r="153" spans="1:54" ht="13.5" thickBot="1" x14ac:dyDescent="0.25">
      <c r="A153" s="111" t="s">
        <v>95</v>
      </c>
      <c r="B153" s="8">
        <v>172572</v>
      </c>
      <c r="C153" s="8">
        <v>8367</v>
      </c>
      <c r="D153" s="8">
        <v>4135</v>
      </c>
      <c r="E153" s="8">
        <v>6860</v>
      </c>
      <c r="F153" s="8">
        <v>10627</v>
      </c>
      <c r="G153" s="8">
        <v>9102</v>
      </c>
      <c r="H153" s="8">
        <v>21033</v>
      </c>
      <c r="I153" s="8">
        <v>31883</v>
      </c>
      <c r="J153" s="8">
        <v>12751</v>
      </c>
      <c r="K153" s="8">
        <v>20773</v>
      </c>
      <c r="L153" s="8">
        <v>29829</v>
      </c>
      <c r="M153" s="8">
        <v>605</v>
      </c>
      <c r="N153" s="8">
        <v>1253</v>
      </c>
      <c r="O153" s="8">
        <v>13511</v>
      </c>
      <c r="P153" s="8">
        <v>1843</v>
      </c>
      <c r="Q153" s="8">
        <v>8951</v>
      </c>
      <c r="R153" s="8">
        <v>7252</v>
      </c>
      <c r="S153" s="8">
        <v>3706</v>
      </c>
      <c r="T153" s="8">
        <v>4182</v>
      </c>
      <c r="U153" s="8">
        <v>2261</v>
      </c>
      <c r="V153" s="8">
        <v>6860</v>
      </c>
      <c r="W153" s="8">
        <v>5816</v>
      </c>
      <c r="X153" s="8">
        <v>2770</v>
      </c>
      <c r="Y153" s="8">
        <v>1234</v>
      </c>
      <c r="Z153" s="8">
        <v>4051</v>
      </c>
      <c r="AA153" s="8">
        <v>1178</v>
      </c>
      <c r="AB153" s="8">
        <v>17376</v>
      </c>
      <c r="AC153" s="8">
        <v>1843</v>
      </c>
      <c r="AD153" s="8">
        <v>3941</v>
      </c>
      <c r="AE153" s="8">
        <v>10627</v>
      </c>
      <c r="AF153" s="8">
        <v>19291</v>
      </c>
      <c r="AG153" s="8">
        <v>8569</v>
      </c>
      <c r="AH153" s="8">
        <v>1812</v>
      </c>
      <c r="AI153" s="8">
        <v>2303</v>
      </c>
      <c r="AJ153" s="8">
        <v>4830</v>
      </c>
      <c r="AK153" s="8">
        <v>2547</v>
      </c>
      <c r="AL153" s="8">
        <v>9117</v>
      </c>
      <c r="AM153" s="8">
        <v>605</v>
      </c>
      <c r="AN153" s="8">
        <v>3989</v>
      </c>
      <c r="AO153" s="8">
        <v>5490</v>
      </c>
      <c r="AP153" s="8">
        <v>4135</v>
      </c>
      <c r="AQ153" s="8">
        <v>1253</v>
      </c>
      <c r="AR153" s="8">
        <v>3050</v>
      </c>
      <c r="AS153" s="8">
        <v>11656</v>
      </c>
      <c r="AT153" s="8">
        <v>2900</v>
      </c>
      <c r="AU153" s="8">
        <v>2878</v>
      </c>
      <c r="AV153" s="8">
        <v>6099</v>
      </c>
      <c r="AW153" s="169">
        <v>8.8048622405928608E-4</v>
      </c>
      <c r="AX153" s="141" t="s">
        <v>192</v>
      </c>
      <c r="AY153" s="170"/>
      <c r="AZ153" s="143" t="s">
        <v>191</v>
      </c>
      <c r="BB153" s="106">
        <v>152</v>
      </c>
    </row>
    <row r="154" spans="1:54" ht="13.5" thickBot="1" x14ac:dyDescent="0.25">
      <c r="A154" s="111" t="s">
        <v>96</v>
      </c>
      <c r="B154" s="8">
        <v>173497</v>
      </c>
      <c r="C154" s="8">
        <v>6674</v>
      </c>
      <c r="D154" s="8">
        <v>3777</v>
      </c>
      <c r="E154" s="8">
        <v>5475</v>
      </c>
      <c r="F154" s="8">
        <v>10231</v>
      </c>
      <c r="G154" s="8">
        <v>9114</v>
      </c>
      <c r="H154" s="8">
        <v>20290</v>
      </c>
      <c r="I154" s="8">
        <v>35350</v>
      </c>
      <c r="J154" s="8">
        <v>11999</v>
      </c>
      <c r="K154" s="8">
        <v>20984</v>
      </c>
      <c r="L154" s="8">
        <v>35693</v>
      </c>
      <c r="M154" s="8">
        <v>482</v>
      </c>
      <c r="N154" s="8">
        <v>1154</v>
      </c>
      <c r="O154" s="8">
        <v>10742</v>
      </c>
      <c r="P154" s="8">
        <v>1532</v>
      </c>
      <c r="Q154" s="8">
        <v>9764</v>
      </c>
      <c r="R154" s="8">
        <v>6333</v>
      </c>
      <c r="S154" s="8">
        <v>3094</v>
      </c>
      <c r="T154" s="8">
        <v>3584</v>
      </c>
      <c r="U154" s="8">
        <v>2342</v>
      </c>
      <c r="V154" s="8">
        <v>5475</v>
      </c>
      <c r="W154" s="8">
        <v>3910</v>
      </c>
      <c r="X154" s="8">
        <v>2084</v>
      </c>
      <c r="Y154" s="8">
        <v>1200</v>
      </c>
      <c r="Z154" s="8">
        <v>2964</v>
      </c>
      <c r="AA154" s="8">
        <v>839</v>
      </c>
      <c r="AB154" s="8">
        <v>24804</v>
      </c>
      <c r="AC154" s="8">
        <v>1532</v>
      </c>
      <c r="AD154" s="8">
        <v>4533</v>
      </c>
      <c r="AE154" s="8">
        <v>10231</v>
      </c>
      <c r="AF154" s="8">
        <v>23468</v>
      </c>
      <c r="AG154" s="8">
        <v>8415</v>
      </c>
      <c r="AH154" s="8">
        <v>1465</v>
      </c>
      <c r="AI154" s="8">
        <v>2057</v>
      </c>
      <c r="AJ154" s="8">
        <v>4193</v>
      </c>
      <c r="AK154" s="8">
        <v>2049</v>
      </c>
      <c r="AL154" s="8">
        <v>9505</v>
      </c>
      <c r="AM154" s="8">
        <v>482</v>
      </c>
      <c r="AN154" s="8">
        <v>3738</v>
      </c>
      <c r="AO154" s="8">
        <v>5563</v>
      </c>
      <c r="AP154" s="8">
        <v>3777</v>
      </c>
      <c r="AQ154" s="8">
        <v>1154</v>
      </c>
      <c r="AR154" s="8">
        <v>2541</v>
      </c>
      <c r="AS154" s="8">
        <v>11479</v>
      </c>
      <c r="AT154" s="8">
        <v>2239</v>
      </c>
      <c r="AU154" s="8">
        <v>2815</v>
      </c>
      <c r="AV154" s="8">
        <v>5868</v>
      </c>
      <c r="AW154" s="169">
        <v>9.9650295546684E-4</v>
      </c>
      <c r="AX154" s="141" t="s">
        <v>192</v>
      </c>
      <c r="AY154" s="170"/>
      <c r="AZ154" s="143" t="s">
        <v>191</v>
      </c>
      <c r="BB154" s="106">
        <v>153</v>
      </c>
    </row>
    <row r="155" spans="1:54" ht="13.5" thickBot="1" x14ac:dyDescent="0.25">
      <c r="A155" s="111" t="s">
        <v>97</v>
      </c>
      <c r="B155" s="8">
        <v>160910</v>
      </c>
      <c r="C155" s="8">
        <v>6641</v>
      </c>
      <c r="D155" s="8">
        <v>3947</v>
      </c>
      <c r="E155" s="8">
        <v>5608</v>
      </c>
      <c r="F155" s="8">
        <v>9882</v>
      </c>
      <c r="G155" s="8">
        <v>8211</v>
      </c>
      <c r="H155" s="8">
        <v>18299</v>
      </c>
      <c r="I155" s="8">
        <v>29485</v>
      </c>
      <c r="J155" s="8">
        <v>12046</v>
      </c>
      <c r="K155" s="8">
        <v>20640</v>
      </c>
      <c r="L155" s="8">
        <v>33887</v>
      </c>
      <c r="M155" s="8">
        <v>499</v>
      </c>
      <c r="N155" s="8">
        <v>1247</v>
      </c>
      <c r="O155" s="8">
        <v>8670</v>
      </c>
      <c r="P155" s="8">
        <v>1848</v>
      </c>
      <c r="Q155" s="8">
        <v>7580</v>
      </c>
      <c r="R155" s="8">
        <v>6264</v>
      </c>
      <c r="S155" s="8">
        <v>3070</v>
      </c>
      <c r="T155" s="8">
        <v>3556</v>
      </c>
      <c r="U155" s="8">
        <v>2112</v>
      </c>
      <c r="V155" s="8">
        <v>5608</v>
      </c>
      <c r="W155" s="8">
        <v>2624</v>
      </c>
      <c r="X155" s="8">
        <v>2152</v>
      </c>
      <c r="Y155" s="8">
        <v>1009</v>
      </c>
      <c r="Z155" s="8">
        <v>3011</v>
      </c>
      <c r="AA155" s="8">
        <v>763</v>
      </c>
      <c r="AB155" s="8">
        <v>22153</v>
      </c>
      <c r="AC155" s="8">
        <v>1848</v>
      </c>
      <c r="AD155" s="8">
        <v>4518</v>
      </c>
      <c r="AE155" s="8">
        <v>9882</v>
      </c>
      <c r="AF155" s="8">
        <v>19145</v>
      </c>
      <c r="AG155" s="8">
        <v>8490</v>
      </c>
      <c r="AH155" s="8">
        <v>1154</v>
      </c>
      <c r="AI155" s="8">
        <v>2059</v>
      </c>
      <c r="AJ155" s="8">
        <v>4455</v>
      </c>
      <c r="AK155" s="8">
        <v>2051</v>
      </c>
      <c r="AL155" s="8">
        <v>9945</v>
      </c>
      <c r="AM155" s="8">
        <v>499</v>
      </c>
      <c r="AN155" s="8">
        <v>2976</v>
      </c>
      <c r="AO155" s="8">
        <v>4961</v>
      </c>
      <c r="AP155" s="8">
        <v>3947</v>
      </c>
      <c r="AQ155" s="8">
        <v>1247</v>
      </c>
      <c r="AR155" s="8">
        <v>2438</v>
      </c>
      <c r="AS155" s="8">
        <v>10695</v>
      </c>
      <c r="AT155" s="8">
        <v>1581</v>
      </c>
      <c r="AU155" s="8">
        <v>2453</v>
      </c>
      <c r="AV155" s="8">
        <v>6664</v>
      </c>
      <c r="AW155" s="169">
        <v>1.1979843438024911E-3</v>
      </c>
      <c r="AX155" s="141" t="s">
        <v>192</v>
      </c>
      <c r="AY155" s="170"/>
      <c r="AZ155" s="143" t="s">
        <v>191</v>
      </c>
      <c r="BB155" s="106">
        <v>154</v>
      </c>
    </row>
    <row r="156" spans="1:54" ht="13.5" thickBot="1" x14ac:dyDescent="0.25">
      <c r="A156" s="111" t="s">
        <v>98</v>
      </c>
      <c r="B156" s="8">
        <v>176562</v>
      </c>
      <c r="C156" s="8">
        <v>9076</v>
      </c>
      <c r="D156" s="8">
        <v>5296</v>
      </c>
      <c r="E156" s="8">
        <v>7814</v>
      </c>
      <c r="F156" s="8">
        <v>12412</v>
      </c>
      <c r="G156" s="8">
        <v>9666</v>
      </c>
      <c r="H156" s="8">
        <v>19857</v>
      </c>
      <c r="I156" s="8">
        <v>28245</v>
      </c>
      <c r="J156" s="8">
        <v>14758</v>
      </c>
      <c r="K156" s="8">
        <v>23822</v>
      </c>
      <c r="L156" s="8">
        <v>31065</v>
      </c>
      <c r="M156" s="8">
        <v>586</v>
      </c>
      <c r="N156" s="8">
        <v>1416</v>
      </c>
      <c r="O156" s="8">
        <v>10173</v>
      </c>
      <c r="P156" s="8">
        <v>2376</v>
      </c>
      <c r="Q156" s="8">
        <v>6054</v>
      </c>
      <c r="R156" s="8">
        <v>8138</v>
      </c>
      <c r="S156" s="8">
        <v>3908</v>
      </c>
      <c r="T156" s="8">
        <v>4797</v>
      </c>
      <c r="U156" s="8">
        <v>2307</v>
      </c>
      <c r="V156" s="8">
        <v>7814</v>
      </c>
      <c r="W156" s="8">
        <v>2601</v>
      </c>
      <c r="X156" s="8">
        <v>2695</v>
      </c>
      <c r="Y156" s="8">
        <v>1351</v>
      </c>
      <c r="Z156" s="8">
        <v>4084</v>
      </c>
      <c r="AA156" s="8">
        <v>987</v>
      </c>
      <c r="AB156" s="8">
        <v>16384</v>
      </c>
      <c r="AC156" s="8">
        <v>2376</v>
      </c>
      <c r="AD156" s="8">
        <v>5191</v>
      </c>
      <c r="AE156" s="8">
        <v>12412</v>
      </c>
      <c r="AF156" s="8">
        <v>15446</v>
      </c>
      <c r="AG156" s="8">
        <v>9961</v>
      </c>
      <c r="AH156" s="8">
        <v>1483</v>
      </c>
      <c r="AI156" s="8">
        <v>2517</v>
      </c>
      <c r="AJ156" s="8">
        <v>5665</v>
      </c>
      <c r="AK156" s="8">
        <v>3107</v>
      </c>
      <c r="AL156" s="8">
        <v>11408</v>
      </c>
      <c r="AM156" s="8">
        <v>586</v>
      </c>
      <c r="AN156" s="8">
        <v>3664</v>
      </c>
      <c r="AO156" s="8">
        <v>6012</v>
      </c>
      <c r="AP156" s="8">
        <v>5296</v>
      </c>
      <c r="AQ156" s="8">
        <v>1416</v>
      </c>
      <c r="AR156" s="8">
        <v>3274</v>
      </c>
      <c r="AS156" s="8">
        <v>12414</v>
      </c>
      <c r="AT156" s="8">
        <v>2168</v>
      </c>
      <c r="AU156" s="8">
        <v>2966</v>
      </c>
      <c r="AV156" s="8">
        <v>8080</v>
      </c>
      <c r="AW156" s="169">
        <v>1.6348014386252658E-3</v>
      </c>
      <c r="AX156" s="141" t="s">
        <v>192</v>
      </c>
      <c r="AY156" s="170"/>
      <c r="AZ156" s="143" t="s">
        <v>191</v>
      </c>
      <c r="BB156" s="106">
        <v>155</v>
      </c>
    </row>
    <row r="157" spans="1:54" ht="13.5" thickBot="1" x14ac:dyDescent="0.25">
      <c r="A157" s="111" t="s">
        <v>99</v>
      </c>
      <c r="B157" s="8">
        <v>197583</v>
      </c>
      <c r="C157" s="8">
        <v>11220</v>
      </c>
      <c r="D157" s="8">
        <v>6635</v>
      </c>
      <c r="E157" s="8">
        <v>9980</v>
      </c>
      <c r="F157" s="8">
        <v>13900</v>
      </c>
      <c r="G157" s="8">
        <v>10723</v>
      </c>
      <c r="H157" s="8">
        <v>22524</v>
      </c>
      <c r="I157" s="8">
        <v>29065</v>
      </c>
      <c r="J157" s="8">
        <v>19346</v>
      </c>
      <c r="K157" s="8">
        <v>27886</v>
      </c>
      <c r="L157" s="8">
        <v>29078</v>
      </c>
      <c r="M157" s="8">
        <v>768</v>
      </c>
      <c r="N157" s="8">
        <v>1611</v>
      </c>
      <c r="O157" s="8">
        <v>12095</v>
      </c>
      <c r="P157" s="8">
        <v>2752</v>
      </c>
      <c r="Q157" s="8">
        <v>6000</v>
      </c>
      <c r="R157" s="8">
        <v>9662</v>
      </c>
      <c r="S157" s="8">
        <v>4464</v>
      </c>
      <c r="T157" s="8">
        <v>6314</v>
      </c>
      <c r="U157" s="8">
        <v>2724</v>
      </c>
      <c r="V157" s="8">
        <v>9980</v>
      </c>
      <c r="W157" s="8">
        <v>2656</v>
      </c>
      <c r="X157" s="8">
        <v>3427</v>
      </c>
      <c r="Y157" s="8">
        <v>1669</v>
      </c>
      <c r="Z157" s="8">
        <v>4536</v>
      </c>
      <c r="AA157" s="8">
        <v>1238</v>
      </c>
      <c r="AB157" s="8">
        <v>13136</v>
      </c>
      <c r="AC157" s="8">
        <v>2752</v>
      </c>
      <c r="AD157" s="8">
        <v>5731</v>
      </c>
      <c r="AE157" s="8">
        <v>13900</v>
      </c>
      <c r="AF157" s="8">
        <v>13374</v>
      </c>
      <c r="AG157" s="8">
        <v>13032</v>
      </c>
      <c r="AH157" s="8">
        <v>2176</v>
      </c>
      <c r="AI157" s="8">
        <v>2991</v>
      </c>
      <c r="AJ157" s="8">
        <v>6862</v>
      </c>
      <c r="AK157" s="8">
        <v>3764</v>
      </c>
      <c r="AL157" s="8">
        <v>12885</v>
      </c>
      <c r="AM157" s="8">
        <v>768</v>
      </c>
      <c r="AN157" s="8">
        <v>4975</v>
      </c>
      <c r="AO157" s="8">
        <v>7068</v>
      </c>
      <c r="AP157" s="8">
        <v>6635</v>
      </c>
      <c r="AQ157" s="8">
        <v>1611</v>
      </c>
      <c r="AR157" s="8">
        <v>4029</v>
      </c>
      <c r="AS157" s="8">
        <v>15001</v>
      </c>
      <c r="AT157" s="8">
        <v>2268</v>
      </c>
      <c r="AU157" s="8">
        <v>3540</v>
      </c>
      <c r="AV157" s="8">
        <v>8415</v>
      </c>
      <c r="AW157" s="169">
        <v>2.0985150126461823E-3</v>
      </c>
      <c r="AX157" s="141" t="s">
        <v>192</v>
      </c>
      <c r="AY157" s="170"/>
      <c r="AZ157" s="143" t="s">
        <v>191</v>
      </c>
      <c r="BB157" s="106">
        <v>156</v>
      </c>
    </row>
    <row r="158" spans="1:54" ht="13.5" thickBot="1" x14ac:dyDescent="0.25">
      <c r="A158" s="111" t="s">
        <v>100</v>
      </c>
      <c r="B158" s="8">
        <v>194828</v>
      </c>
      <c r="C158" s="8">
        <v>11355</v>
      </c>
      <c r="D158" s="8">
        <v>6857</v>
      </c>
      <c r="E158" s="8">
        <v>10934</v>
      </c>
      <c r="F158" s="8">
        <v>13609</v>
      </c>
      <c r="G158" s="8">
        <v>10513</v>
      </c>
      <c r="H158" s="8">
        <v>21420</v>
      </c>
      <c r="I158" s="8">
        <v>28669</v>
      </c>
      <c r="J158" s="8">
        <v>20458</v>
      </c>
      <c r="K158" s="8">
        <v>26583</v>
      </c>
      <c r="L158" s="8">
        <v>26211</v>
      </c>
      <c r="M158" s="8">
        <v>911</v>
      </c>
      <c r="N158" s="8">
        <v>1810</v>
      </c>
      <c r="O158" s="8">
        <v>12684</v>
      </c>
      <c r="P158" s="8">
        <v>2814</v>
      </c>
      <c r="Q158" s="8">
        <v>5477</v>
      </c>
      <c r="R158" s="8">
        <v>9214</v>
      </c>
      <c r="S158" s="8">
        <v>4768</v>
      </c>
      <c r="T158" s="8">
        <v>6701</v>
      </c>
      <c r="U158" s="8">
        <v>2795</v>
      </c>
      <c r="V158" s="8">
        <v>10934</v>
      </c>
      <c r="W158" s="8">
        <v>2756</v>
      </c>
      <c r="X158" s="8">
        <v>3077</v>
      </c>
      <c r="Y158" s="8">
        <v>1494</v>
      </c>
      <c r="Z158" s="8">
        <v>4495</v>
      </c>
      <c r="AA158" s="8">
        <v>1400</v>
      </c>
      <c r="AB158" s="8">
        <v>11095</v>
      </c>
      <c r="AC158" s="8">
        <v>2814</v>
      </c>
      <c r="AD158" s="8">
        <v>5489</v>
      </c>
      <c r="AE158" s="8">
        <v>13609</v>
      </c>
      <c r="AF158" s="8">
        <v>12777</v>
      </c>
      <c r="AG158" s="8">
        <v>13757</v>
      </c>
      <c r="AH158" s="8">
        <v>2460</v>
      </c>
      <c r="AI158" s="8">
        <v>3009</v>
      </c>
      <c r="AJ158" s="8">
        <v>6729</v>
      </c>
      <c r="AK158" s="8">
        <v>3886</v>
      </c>
      <c r="AL158" s="8">
        <v>11725</v>
      </c>
      <c r="AM158" s="8">
        <v>911</v>
      </c>
      <c r="AN158" s="8">
        <v>5160</v>
      </c>
      <c r="AO158" s="8">
        <v>6785</v>
      </c>
      <c r="AP158" s="8">
        <v>6857</v>
      </c>
      <c r="AQ158" s="8">
        <v>1810</v>
      </c>
      <c r="AR158" s="8">
        <v>4392</v>
      </c>
      <c r="AS158" s="8">
        <v>14858</v>
      </c>
      <c r="AT158" s="8">
        <v>2229</v>
      </c>
      <c r="AU158" s="8">
        <v>3753</v>
      </c>
      <c r="AV158" s="8">
        <v>7612</v>
      </c>
      <c r="AW158" s="169">
        <v>3.1664640270656023E-3</v>
      </c>
      <c r="AX158" s="141" t="s">
        <v>192</v>
      </c>
      <c r="AY158" s="170"/>
      <c r="AZ158" s="143" t="s">
        <v>191</v>
      </c>
      <c r="BB158" s="106">
        <v>157</v>
      </c>
    </row>
    <row r="159" spans="1:54" ht="13.5" thickBot="1" x14ac:dyDescent="0.25">
      <c r="A159" s="111" t="s">
        <v>101</v>
      </c>
      <c r="B159" s="8">
        <v>175613</v>
      </c>
      <c r="C159" s="8">
        <v>10443</v>
      </c>
      <c r="D159" s="8">
        <v>6060</v>
      </c>
      <c r="E159" s="8">
        <v>10177</v>
      </c>
      <c r="F159" s="8">
        <v>12405</v>
      </c>
      <c r="G159" s="8">
        <v>9094</v>
      </c>
      <c r="H159" s="8">
        <v>19731</v>
      </c>
      <c r="I159" s="8">
        <v>24294</v>
      </c>
      <c r="J159" s="8">
        <v>19887</v>
      </c>
      <c r="K159" s="8">
        <v>23155</v>
      </c>
      <c r="L159" s="8">
        <v>23158</v>
      </c>
      <c r="M159" s="8">
        <v>854</v>
      </c>
      <c r="N159" s="8">
        <v>1683</v>
      </c>
      <c r="O159" s="8">
        <v>11868</v>
      </c>
      <c r="P159" s="8">
        <v>2804</v>
      </c>
      <c r="Q159" s="8">
        <v>4930</v>
      </c>
      <c r="R159" s="8">
        <v>9061</v>
      </c>
      <c r="S159" s="8">
        <v>4444</v>
      </c>
      <c r="T159" s="8">
        <v>6468</v>
      </c>
      <c r="U159" s="8">
        <v>2085</v>
      </c>
      <c r="V159" s="8">
        <v>10177</v>
      </c>
      <c r="W159" s="8">
        <v>2623</v>
      </c>
      <c r="X159" s="8">
        <v>2864</v>
      </c>
      <c r="Y159" s="8">
        <v>1324</v>
      </c>
      <c r="Z159" s="8">
        <v>4248</v>
      </c>
      <c r="AA159" s="8">
        <v>1337</v>
      </c>
      <c r="AB159" s="8">
        <v>9813</v>
      </c>
      <c r="AC159" s="8">
        <v>2804</v>
      </c>
      <c r="AD159" s="8">
        <v>5018</v>
      </c>
      <c r="AE159" s="8">
        <v>12405</v>
      </c>
      <c r="AF159" s="8">
        <v>10665</v>
      </c>
      <c r="AG159" s="8">
        <v>13419</v>
      </c>
      <c r="AH159" s="8">
        <v>2052</v>
      </c>
      <c r="AI159" s="8">
        <v>2909</v>
      </c>
      <c r="AJ159" s="8">
        <v>5740</v>
      </c>
      <c r="AK159" s="8">
        <v>3641</v>
      </c>
      <c r="AL159" s="8">
        <v>9847</v>
      </c>
      <c r="AM159" s="8">
        <v>854</v>
      </c>
      <c r="AN159" s="8">
        <v>4801</v>
      </c>
      <c r="AO159" s="8">
        <v>5547</v>
      </c>
      <c r="AP159" s="8">
        <v>6060</v>
      </c>
      <c r="AQ159" s="8">
        <v>1683</v>
      </c>
      <c r="AR159" s="8">
        <v>3938</v>
      </c>
      <c r="AS159" s="8">
        <v>13308</v>
      </c>
      <c r="AT159" s="8">
        <v>1991</v>
      </c>
      <c r="AU159" s="8">
        <v>3369</v>
      </c>
      <c r="AV159" s="8">
        <v>6188</v>
      </c>
      <c r="AW159" s="169">
        <v>5.1463833996749659E-3</v>
      </c>
      <c r="AX159" s="141" t="s">
        <v>192</v>
      </c>
      <c r="AY159" s="170"/>
      <c r="AZ159" s="143" t="s">
        <v>191</v>
      </c>
      <c r="BB159" s="106">
        <v>158</v>
      </c>
    </row>
    <row r="160" spans="1:54" ht="13.5" thickBot="1" x14ac:dyDescent="0.25">
      <c r="A160" s="111" t="s">
        <v>102</v>
      </c>
      <c r="B160" s="8">
        <v>162440</v>
      </c>
      <c r="C160" s="8">
        <v>9904</v>
      </c>
      <c r="D160" s="8">
        <v>6059</v>
      </c>
      <c r="E160" s="8">
        <v>10495</v>
      </c>
      <c r="F160" s="8">
        <v>11247</v>
      </c>
      <c r="G160" s="8">
        <v>8346</v>
      </c>
      <c r="H160" s="8">
        <v>19124</v>
      </c>
      <c r="I160" s="8">
        <v>20797</v>
      </c>
      <c r="J160" s="8">
        <v>20256</v>
      </c>
      <c r="K160" s="8">
        <v>20110</v>
      </c>
      <c r="L160" s="8">
        <v>20041</v>
      </c>
      <c r="M160" s="8">
        <v>782</v>
      </c>
      <c r="N160" s="8">
        <v>1747</v>
      </c>
      <c r="O160" s="8">
        <v>10820</v>
      </c>
      <c r="P160" s="8">
        <v>2712</v>
      </c>
      <c r="Q160" s="8">
        <v>4943</v>
      </c>
      <c r="R160" s="8">
        <v>8969</v>
      </c>
      <c r="S160" s="8">
        <v>4234</v>
      </c>
      <c r="T160" s="8">
        <v>6540</v>
      </c>
      <c r="U160" s="8">
        <v>1895</v>
      </c>
      <c r="V160" s="8">
        <v>10495</v>
      </c>
      <c r="W160" s="8">
        <v>2102</v>
      </c>
      <c r="X160" s="8">
        <v>2590</v>
      </c>
      <c r="Y160" s="8">
        <v>1222</v>
      </c>
      <c r="Z160" s="8">
        <v>3650</v>
      </c>
      <c r="AA160" s="8">
        <v>1139</v>
      </c>
      <c r="AB160" s="8">
        <v>8031</v>
      </c>
      <c r="AC160" s="8">
        <v>2712</v>
      </c>
      <c r="AD160" s="8">
        <v>4549</v>
      </c>
      <c r="AE160" s="8">
        <v>11247</v>
      </c>
      <c r="AF160" s="8">
        <v>8858</v>
      </c>
      <c r="AG160" s="8">
        <v>13716</v>
      </c>
      <c r="AH160" s="8">
        <v>1550</v>
      </c>
      <c r="AI160" s="8">
        <v>2955</v>
      </c>
      <c r="AJ160" s="8">
        <v>5212</v>
      </c>
      <c r="AK160" s="8">
        <v>3447</v>
      </c>
      <c r="AL160" s="8">
        <v>8661</v>
      </c>
      <c r="AM160" s="8">
        <v>782</v>
      </c>
      <c r="AN160" s="8">
        <v>4484</v>
      </c>
      <c r="AO160" s="8">
        <v>5042</v>
      </c>
      <c r="AP160" s="8">
        <v>6059</v>
      </c>
      <c r="AQ160" s="8">
        <v>1747</v>
      </c>
      <c r="AR160" s="8">
        <v>3867</v>
      </c>
      <c r="AS160" s="8">
        <v>11449</v>
      </c>
      <c r="AT160" s="8">
        <v>1902</v>
      </c>
      <c r="AU160" s="8">
        <v>2986</v>
      </c>
      <c r="AV160" s="8">
        <v>5405</v>
      </c>
      <c r="AW160" s="169">
        <v>7.7142010080047431E-3</v>
      </c>
      <c r="AX160" s="141" t="s">
        <v>192</v>
      </c>
      <c r="AY160" s="170"/>
      <c r="AZ160" s="143" t="s">
        <v>191</v>
      </c>
      <c r="BB160" s="106">
        <v>159</v>
      </c>
    </row>
    <row r="161" spans="1:54" ht="13.5" thickBot="1" x14ac:dyDescent="0.25">
      <c r="A161" s="111" t="s">
        <v>103</v>
      </c>
      <c r="B161" s="8">
        <v>161710</v>
      </c>
      <c r="C161" s="8">
        <v>10384</v>
      </c>
      <c r="D161" s="8">
        <v>6603</v>
      </c>
      <c r="E161" s="8">
        <v>11478</v>
      </c>
      <c r="F161" s="8">
        <v>11972</v>
      </c>
      <c r="G161" s="8">
        <v>8335</v>
      </c>
      <c r="H161" s="8">
        <v>19480</v>
      </c>
      <c r="I161" s="8">
        <v>18839</v>
      </c>
      <c r="J161" s="8">
        <v>20878</v>
      </c>
      <c r="K161" s="8">
        <v>18519</v>
      </c>
      <c r="L161" s="8">
        <v>18638</v>
      </c>
      <c r="M161" s="8">
        <v>794</v>
      </c>
      <c r="N161" s="8">
        <v>1753</v>
      </c>
      <c r="O161" s="8">
        <v>11232</v>
      </c>
      <c r="P161" s="8">
        <v>2805</v>
      </c>
      <c r="Q161" s="8">
        <v>4874</v>
      </c>
      <c r="R161" s="8">
        <v>9197</v>
      </c>
      <c r="S161" s="8">
        <v>4474</v>
      </c>
      <c r="T161" s="8">
        <v>7284</v>
      </c>
      <c r="U161" s="8">
        <v>1847</v>
      </c>
      <c r="V161" s="8">
        <v>11478</v>
      </c>
      <c r="W161" s="8">
        <v>2085</v>
      </c>
      <c r="X161" s="8">
        <v>2677</v>
      </c>
      <c r="Y161" s="8">
        <v>1114</v>
      </c>
      <c r="Z161" s="8">
        <v>3360</v>
      </c>
      <c r="AA161" s="8">
        <v>997</v>
      </c>
      <c r="AB161" s="8">
        <v>7284</v>
      </c>
      <c r="AC161" s="8">
        <v>2805</v>
      </c>
      <c r="AD161" s="8">
        <v>4536</v>
      </c>
      <c r="AE161" s="8">
        <v>11972</v>
      </c>
      <c r="AF161" s="8">
        <v>7278</v>
      </c>
      <c r="AG161" s="8">
        <v>13594</v>
      </c>
      <c r="AH161" s="8">
        <v>1524</v>
      </c>
      <c r="AI161" s="8">
        <v>2921</v>
      </c>
      <c r="AJ161" s="8">
        <v>5409</v>
      </c>
      <c r="AK161" s="8">
        <v>3796</v>
      </c>
      <c r="AL161" s="8">
        <v>8279</v>
      </c>
      <c r="AM161" s="8">
        <v>794</v>
      </c>
      <c r="AN161" s="8">
        <v>4673</v>
      </c>
      <c r="AO161" s="8">
        <v>5098</v>
      </c>
      <c r="AP161" s="8">
        <v>6603</v>
      </c>
      <c r="AQ161" s="8">
        <v>1753</v>
      </c>
      <c r="AR161" s="8">
        <v>3911</v>
      </c>
      <c r="AS161" s="8">
        <v>10240</v>
      </c>
      <c r="AT161" s="8">
        <v>1952</v>
      </c>
      <c r="AU161" s="8">
        <v>2828</v>
      </c>
      <c r="AV161" s="8">
        <v>5073</v>
      </c>
      <c r="AW161" s="169">
        <v>1.3107909011026765E-2</v>
      </c>
      <c r="AX161" s="141" t="s">
        <v>192</v>
      </c>
      <c r="AY161" s="170"/>
      <c r="AZ161" s="143" t="s">
        <v>191</v>
      </c>
      <c r="BB161" s="106">
        <v>160</v>
      </c>
    </row>
    <row r="162" spans="1:54" ht="13.5" thickBot="1" x14ac:dyDescent="0.25">
      <c r="A162" s="111" t="s">
        <v>104</v>
      </c>
      <c r="B162" s="8">
        <v>125415</v>
      </c>
      <c r="C162" s="8">
        <v>8336</v>
      </c>
      <c r="D162" s="8">
        <v>5189</v>
      </c>
      <c r="E162" s="8">
        <v>9425</v>
      </c>
      <c r="F162" s="8">
        <v>9343</v>
      </c>
      <c r="G162" s="8">
        <v>6334</v>
      </c>
      <c r="H162" s="8">
        <v>14906</v>
      </c>
      <c r="I162" s="8">
        <v>13580</v>
      </c>
      <c r="J162" s="8">
        <v>16924</v>
      </c>
      <c r="K162" s="8">
        <v>14570</v>
      </c>
      <c r="L162" s="8">
        <v>13743</v>
      </c>
      <c r="M162" s="8">
        <v>720</v>
      </c>
      <c r="N162" s="8">
        <v>1315</v>
      </c>
      <c r="O162" s="8">
        <v>8851</v>
      </c>
      <c r="P162" s="8">
        <v>2179</v>
      </c>
      <c r="Q162" s="8">
        <v>3519</v>
      </c>
      <c r="R162" s="8">
        <v>6950</v>
      </c>
      <c r="S162" s="8">
        <v>3438</v>
      </c>
      <c r="T162" s="8">
        <v>6273</v>
      </c>
      <c r="U162" s="8">
        <v>1286</v>
      </c>
      <c r="V162" s="8">
        <v>9425</v>
      </c>
      <c r="W162" s="8">
        <v>1610</v>
      </c>
      <c r="X162" s="8">
        <v>2176</v>
      </c>
      <c r="Y162" s="8">
        <v>742</v>
      </c>
      <c r="Z162" s="8">
        <v>2790</v>
      </c>
      <c r="AA162" s="8">
        <v>866</v>
      </c>
      <c r="AB162" s="8">
        <v>4963</v>
      </c>
      <c r="AC162" s="8">
        <v>2179</v>
      </c>
      <c r="AD162" s="8">
        <v>3577</v>
      </c>
      <c r="AE162" s="8">
        <v>9343</v>
      </c>
      <c r="AF162" s="8">
        <v>5146</v>
      </c>
      <c r="AG162" s="8">
        <v>10651</v>
      </c>
      <c r="AH162" s="8">
        <v>1118</v>
      </c>
      <c r="AI162" s="8">
        <v>2057</v>
      </c>
      <c r="AJ162" s="8">
        <v>4437</v>
      </c>
      <c r="AK162" s="8">
        <v>2976</v>
      </c>
      <c r="AL162" s="8">
        <v>6088</v>
      </c>
      <c r="AM162" s="8">
        <v>720</v>
      </c>
      <c r="AN162" s="8">
        <v>3803</v>
      </c>
      <c r="AO162" s="8">
        <v>3723</v>
      </c>
      <c r="AP162" s="8">
        <v>5189</v>
      </c>
      <c r="AQ162" s="8">
        <v>1315</v>
      </c>
      <c r="AR162" s="8">
        <v>3184</v>
      </c>
      <c r="AS162" s="8">
        <v>8482</v>
      </c>
      <c r="AT162" s="8">
        <v>1471</v>
      </c>
      <c r="AU162" s="8">
        <v>1985</v>
      </c>
      <c r="AV162" s="8">
        <v>3933</v>
      </c>
      <c r="AW162" s="169">
        <v>2.0239849544481259E-2</v>
      </c>
      <c r="AX162" s="141" t="s">
        <v>192</v>
      </c>
      <c r="AY162" s="170"/>
      <c r="AZ162" s="143" t="s">
        <v>191</v>
      </c>
      <c r="BB162" s="106">
        <v>161</v>
      </c>
    </row>
    <row r="163" spans="1:54" ht="13.5" thickBot="1" x14ac:dyDescent="0.25">
      <c r="A163" s="111" t="s">
        <v>105</v>
      </c>
      <c r="B163" s="8">
        <v>102564</v>
      </c>
      <c r="C163" s="8">
        <v>6660</v>
      </c>
      <c r="D163" s="8">
        <v>4053</v>
      </c>
      <c r="E163" s="8">
        <v>7896</v>
      </c>
      <c r="F163" s="8">
        <v>7471</v>
      </c>
      <c r="G163" s="8">
        <v>5242</v>
      </c>
      <c r="H163" s="8">
        <v>12586</v>
      </c>
      <c r="I163" s="8">
        <v>11442</v>
      </c>
      <c r="J163" s="8">
        <v>13122</v>
      </c>
      <c r="K163" s="8">
        <v>12029</v>
      </c>
      <c r="L163" s="8">
        <v>11462</v>
      </c>
      <c r="M163" s="8">
        <v>476</v>
      </c>
      <c r="N163" s="8">
        <v>1021</v>
      </c>
      <c r="O163" s="8">
        <v>7325</v>
      </c>
      <c r="P163" s="8">
        <v>1779</v>
      </c>
      <c r="Q163" s="8">
        <v>3374</v>
      </c>
      <c r="R163" s="8">
        <v>5478</v>
      </c>
      <c r="S163" s="8">
        <v>2691</v>
      </c>
      <c r="T163" s="8">
        <v>5057</v>
      </c>
      <c r="U163" s="8">
        <v>982</v>
      </c>
      <c r="V163" s="8">
        <v>7896</v>
      </c>
      <c r="W163" s="8">
        <v>1428</v>
      </c>
      <c r="X163" s="8">
        <v>1708</v>
      </c>
      <c r="Y163" s="8">
        <v>642</v>
      </c>
      <c r="Z163" s="8">
        <v>2251</v>
      </c>
      <c r="AA163" s="8">
        <v>859</v>
      </c>
      <c r="AB163" s="8">
        <v>4262</v>
      </c>
      <c r="AC163" s="8">
        <v>1779</v>
      </c>
      <c r="AD163" s="8">
        <v>3039</v>
      </c>
      <c r="AE163" s="8">
        <v>7471</v>
      </c>
      <c r="AF163" s="8">
        <v>4047</v>
      </c>
      <c r="AG163" s="8">
        <v>8065</v>
      </c>
      <c r="AH163" s="8">
        <v>980</v>
      </c>
      <c r="AI163" s="8">
        <v>1739</v>
      </c>
      <c r="AJ163" s="8">
        <v>3734</v>
      </c>
      <c r="AK163" s="8">
        <v>2412</v>
      </c>
      <c r="AL163" s="8">
        <v>4859</v>
      </c>
      <c r="AM163" s="8">
        <v>476</v>
      </c>
      <c r="AN163" s="8">
        <v>3206</v>
      </c>
      <c r="AO163" s="8">
        <v>3124</v>
      </c>
      <c r="AP163" s="8">
        <v>4053</v>
      </c>
      <c r="AQ163" s="8">
        <v>1021</v>
      </c>
      <c r="AR163" s="8">
        <v>2540</v>
      </c>
      <c r="AS163" s="8">
        <v>7170</v>
      </c>
      <c r="AT163" s="8">
        <v>1221</v>
      </c>
      <c r="AU163" s="8">
        <v>1790</v>
      </c>
      <c r="AV163" s="8">
        <v>3210</v>
      </c>
      <c r="AW163" s="169">
        <v>3.3849414257961966E-2</v>
      </c>
      <c r="AX163" s="141" t="s">
        <v>192</v>
      </c>
      <c r="AY163" s="170"/>
      <c r="AZ163" s="143" t="s">
        <v>191</v>
      </c>
      <c r="BB163" s="106">
        <v>162</v>
      </c>
    </row>
    <row r="164" spans="1:54" ht="13.5" thickBot="1" x14ac:dyDescent="0.25">
      <c r="A164" s="111" t="s">
        <v>106</v>
      </c>
      <c r="B164" s="8">
        <v>76406</v>
      </c>
      <c r="C164" s="8">
        <v>4475</v>
      </c>
      <c r="D164" s="8">
        <v>3105</v>
      </c>
      <c r="E164" s="8">
        <v>5935</v>
      </c>
      <c r="F164" s="8">
        <v>5461</v>
      </c>
      <c r="G164" s="8">
        <v>3600</v>
      </c>
      <c r="H164" s="8">
        <v>9457</v>
      </c>
      <c r="I164" s="8">
        <v>9039</v>
      </c>
      <c r="J164" s="8">
        <v>9654</v>
      </c>
      <c r="K164" s="8">
        <v>8842</v>
      </c>
      <c r="L164" s="8">
        <v>8616</v>
      </c>
      <c r="M164" s="8">
        <v>328</v>
      </c>
      <c r="N164" s="8">
        <v>681</v>
      </c>
      <c r="O164" s="8">
        <v>6013</v>
      </c>
      <c r="P164" s="8">
        <v>1200</v>
      </c>
      <c r="Q164" s="8">
        <v>2691</v>
      </c>
      <c r="R164" s="8">
        <v>4062</v>
      </c>
      <c r="S164" s="8">
        <v>2011</v>
      </c>
      <c r="T164" s="8">
        <v>3434</v>
      </c>
      <c r="U164" s="8">
        <v>727</v>
      </c>
      <c r="V164" s="8">
        <v>5935</v>
      </c>
      <c r="W164" s="8">
        <v>1248</v>
      </c>
      <c r="X164" s="8">
        <v>1011</v>
      </c>
      <c r="Y164" s="8">
        <v>537</v>
      </c>
      <c r="Z164" s="8">
        <v>1851</v>
      </c>
      <c r="AA164" s="8">
        <v>678</v>
      </c>
      <c r="AB164" s="8">
        <v>3394</v>
      </c>
      <c r="AC164" s="8">
        <v>1200</v>
      </c>
      <c r="AD164" s="8">
        <v>1965</v>
      </c>
      <c r="AE164" s="8">
        <v>5461</v>
      </c>
      <c r="AF164" s="8">
        <v>3117</v>
      </c>
      <c r="AG164" s="8">
        <v>6220</v>
      </c>
      <c r="AH164" s="8">
        <v>699</v>
      </c>
      <c r="AI164" s="8">
        <v>1400</v>
      </c>
      <c r="AJ164" s="8">
        <v>2704</v>
      </c>
      <c r="AK164" s="8">
        <v>1747</v>
      </c>
      <c r="AL164" s="8">
        <v>3694</v>
      </c>
      <c r="AM164" s="8">
        <v>328</v>
      </c>
      <c r="AN164" s="8">
        <v>2754</v>
      </c>
      <c r="AO164" s="8">
        <v>2530</v>
      </c>
      <c r="AP164" s="8">
        <v>3105</v>
      </c>
      <c r="AQ164" s="8">
        <v>681</v>
      </c>
      <c r="AR164" s="8">
        <v>1717</v>
      </c>
      <c r="AS164" s="8">
        <v>5148</v>
      </c>
      <c r="AT164" s="8">
        <v>908</v>
      </c>
      <c r="AU164" s="8">
        <v>1478</v>
      </c>
      <c r="AV164" s="8">
        <v>1971</v>
      </c>
      <c r="AW164" s="169">
        <v>5.7181139021221308E-2</v>
      </c>
      <c r="AX164" s="141" t="s">
        <v>192</v>
      </c>
      <c r="AY164" s="170"/>
      <c r="AZ164" s="143" t="s">
        <v>191</v>
      </c>
      <c r="BB164" s="106">
        <v>163</v>
      </c>
    </row>
    <row r="165" spans="1:54" ht="13.5" thickBot="1" x14ac:dyDescent="0.25">
      <c r="A165" s="111" t="s">
        <v>107</v>
      </c>
      <c r="B165" s="8">
        <v>47593</v>
      </c>
      <c r="C165" s="8">
        <v>2697</v>
      </c>
      <c r="D165" s="8">
        <v>1957</v>
      </c>
      <c r="E165" s="8">
        <v>3621</v>
      </c>
      <c r="F165" s="8">
        <v>3458</v>
      </c>
      <c r="G165" s="8">
        <v>2183</v>
      </c>
      <c r="H165" s="8">
        <v>5964</v>
      </c>
      <c r="I165" s="8">
        <v>5549</v>
      </c>
      <c r="J165" s="8">
        <v>5938</v>
      </c>
      <c r="K165" s="8">
        <v>5560</v>
      </c>
      <c r="L165" s="8">
        <v>5361</v>
      </c>
      <c r="M165" s="8">
        <v>198</v>
      </c>
      <c r="N165" s="8">
        <v>441</v>
      </c>
      <c r="O165" s="8">
        <v>3809</v>
      </c>
      <c r="P165" s="8">
        <v>857</v>
      </c>
      <c r="Q165" s="8">
        <v>1633</v>
      </c>
      <c r="R165" s="8">
        <v>2736</v>
      </c>
      <c r="S165" s="8">
        <v>1311</v>
      </c>
      <c r="T165" s="8">
        <v>2186</v>
      </c>
      <c r="U165" s="8">
        <v>404</v>
      </c>
      <c r="V165" s="8">
        <v>3621</v>
      </c>
      <c r="W165" s="8">
        <v>899</v>
      </c>
      <c r="X165" s="8">
        <v>609</v>
      </c>
      <c r="Y165" s="8">
        <v>244</v>
      </c>
      <c r="Z165" s="8">
        <v>1241</v>
      </c>
      <c r="AA165" s="8">
        <v>409</v>
      </c>
      <c r="AB165" s="8">
        <v>2234</v>
      </c>
      <c r="AC165" s="8">
        <v>857</v>
      </c>
      <c r="AD165" s="8">
        <v>1208</v>
      </c>
      <c r="AE165" s="8">
        <v>3458</v>
      </c>
      <c r="AF165" s="8">
        <v>1820</v>
      </c>
      <c r="AG165" s="8">
        <v>3752</v>
      </c>
      <c r="AH165" s="8">
        <v>472</v>
      </c>
      <c r="AI165" s="8">
        <v>811</v>
      </c>
      <c r="AJ165" s="8">
        <v>1595</v>
      </c>
      <c r="AK165" s="8">
        <v>939</v>
      </c>
      <c r="AL165" s="8">
        <v>2140</v>
      </c>
      <c r="AM165" s="8">
        <v>198</v>
      </c>
      <c r="AN165" s="8">
        <v>1599</v>
      </c>
      <c r="AO165" s="8">
        <v>1827</v>
      </c>
      <c r="AP165" s="8">
        <v>1957</v>
      </c>
      <c r="AQ165" s="8">
        <v>441</v>
      </c>
      <c r="AR165" s="8">
        <v>1149</v>
      </c>
      <c r="AS165" s="8">
        <v>3420</v>
      </c>
      <c r="AT165" s="8">
        <v>571</v>
      </c>
      <c r="AU165" s="8">
        <v>777</v>
      </c>
      <c r="AV165" s="8">
        <v>1075</v>
      </c>
      <c r="AW165" s="169">
        <v>9.7975221694973483E-2</v>
      </c>
      <c r="AX165" s="141" t="s">
        <v>192</v>
      </c>
      <c r="AY165" s="170"/>
      <c r="AZ165" s="143" t="s">
        <v>191</v>
      </c>
      <c r="BB165" s="106">
        <v>164</v>
      </c>
    </row>
    <row r="166" spans="1:54" ht="13.5" thickBot="1" x14ac:dyDescent="0.25">
      <c r="A166" s="113" t="s">
        <v>108</v>
      </c>
      <c r="B166" s="8">
        <v>23854</v>
      </c>
      <c r="C166" s="8">
        <v>1251</v>
      </c>
      <c r="D166" s="8">
        <v>982</v>
      </c>
      <c r="E166" s="8">
        <v>1797</v>
      </c>
      <c r="F166" s="8">
        <v>1675</v>
      </c>
      <c r="G166" s="8">
        <v>1096</v>
      </c>
      <c r="H166" s="8">
        <v>3003</v>
      </c>
      <c r="I166" s="8">
        <v>2848</v>
      </c>
      <c r="J166" s="8">
        <v>2809</v>
      </c>
      <c r="K166" s="8">
        <v>2636</v>
      </c>
      <c r="L166" s="8">
        <v>2888</v>
      </c>
      <c r="M166" s="8">
        <v>114</v>
      </c>
      <c r="N166" s="8">
        <v>227</v>
      </c>
      <c r="O166" s="8">
        <v>2114</v>
      </c>
      <c r="P166" s="8">
        <v>414</v>
      </c>
      <c r="Q166" s="8">
        <v>796</v>
      </c>
      <c r="R166" s="8">
        <v>1423</v>
      </c>
      <c r="S166" s="8">
        <v>665</v>
      </c>
      <c r="T166" s="8">
        <v>1030</v>
      </c>
      <c r="U166" s="8">
        <v>205</v>
      </c>
      <c r="V166" s="8">
        <v>1797</v>
      </c>
      <c r="W166" s="8">
        <v>613</v>
      </c>
      <c r="X166" s="8">
        <v>267</v>
      </c>
      <c r="Y166" s="8">
        <v>130</v>
      </c>
      <c r="Z166" s="8">
        <v>657</v>
      </c>
      <c r="AA166" s="8">
        <v>190</v>
      </c>
      <c r="AB166" s="8">
        <v>1398</v>
      </c>
      <c r="AC166" s="8">
        <v>414</v>
      </c>
      <c r="AD166" s="8">
        <v>600</v>
      </c>
      <c r="AE166" s="8">
        <v>1675</v>
      </c>
      <c r="AF166" s="8">
        <v>924</v>
      </c>
      <c r="AG166" s="8">
        <v>1779</v>
      </c>
      <c r="AH166" s="8">
        <v>192</v>
      </c>
      <c r="AI166" s="8">
        <v>364</v>
      </c>
      <c r="AJ166" s="8">
        <v>784</v>
      </c>
      <c r="AK166" s="8">
        <v>443</v>
      </c>
      <c r="AL166" s="8">
        <v>964</v>
      </c>
      <c r="AM166" s="8">
        <v>114</v>
      </c>
      <c r="AN166" s="8">
        <v>836</v>
      </c>
      <c r="AO166" s="8">
        <v>1067</v>
      </c>
      <c r="AP166" s="8">
        <v>982</v>
      </c>
      <c r="AQ166" s="8">
        <v>227</v>
      </c>
      <c r="AR166" s="8">
        <v>541</v>
      </c>
      <c r="AS166" s="8">
        <v>1672</v>
      </c>
      <c r="AT166" s="8">
        <v>291</v>
      </c>
      <c r="AU166" s="8">
        <v>345</v>
      </c>
      <c r="AV166" s="8">
        <v>469</v>
      </c>
      <c r="AW166" s="169">
        <v>0.17718641347954001</v>
      </c>
      <c r="AX166" s="141" t="s">
        <v>192</v>
      </c>
      <c r="AY166" s="170"/>
      <c r="AZ166" s="143" t="s">
        <v>191</v>
      </c>
      <c r="BB166" s="106">
        <v>165</v>
      </c>
    </row>
    <row r="167" spans="1:54" ht="13.5" thickBot="1" x14ac:dyDescent="0.25">
      <c r="A167" s="113" t="s">
        <v>109</v>
      </c>
      <c r="B167" s="8">
        <v>8713</v>
      </c>
      <c r="C167" s="8">
        <v>448</v>
      </c>
      <c r="D167" s="8">
        <v>331</v>
      </c>
      <c r="E167" s="8">
        <v>687</v>
      </c>
      <c r="F167" s="8">
        <v>720</v>
      </c>
      <c r="G167" s="8">
        <v>405</v>
      </c>
      <c r="H167" s="8">
        <v>1096</v>
      </c>
      <c r="I167" s="8">
        <v>1075</v>
      </c>
      <c r="J167" s="8">
        <v>979</v>
      </c>
      <c r="K167" s="8">
        <v>879</v>
      </c>
      <c r="L167" s="8">
        <v>1010</v>
      </c>
      <c r="M167" s="8">
        <v>35</v>
      </c>
      <c r="N167" s="8">
        <v>74</v>
      </c>
      <c r="O167" s="8">
        <v>878</v>
      </c>
      <c r="P167" s="8">
        <v>96</v>
      </c>
      <c r="Q167" s="8">
        <v>239</v>
      </c>
      <c r="R167" s="8">
        <v>520</v>
      </c>
      <c r="S167" s="8">
        <v>281</v>
      </c>
      <c r="T167" s="8">
        <v>408</v>
      </c>
      <c r="U167" s="8">
        <v>67</v>
      </c>
      <c r="V167" s="8">
        <v>687</v>
      </c>
      <c r="W167" s="8">
        <v>208</v>
      </c>
      <c r="X167" s="8">
        <v>107</v>
      </c>
      <c r="Y167" s="8">
        <v>58</v>
      </c>
      <c r="Z167" s="8">
        <v>277</v>
      </c>
      <c r="AA167" s="8">
        <v>46</v>
      </c>
      <c r="AB167" s="8">
        <v>433</v>
      </c>
      <c r="AC167" s="8">
        <v>96</v>
      </c>
      <c r="AD167" s="8">
        <v>221</v>
      </c>
      <c r="AE167" s="8">
        <v>720</v>
      </c>
      <c r="AF167" s="8">
        <v>323</v>
      </c>
      <c r="AG167" s="8">
        <v>571</v>
      </c>
      <c r="AH167" s="8">
        <v>73</v>
      </c>
      <c r="AI167" s="8">
        <v>150</v>
      </c>
      <c r="AJ167" s="8">
        <v>337</v>
      </c>
      <c r="AK167" s="8">
        <v>178</v>
      </c>
      <c r="AL167" s="8">
        <v>300</v>
      </c>
      <c r="AM167" s="8">
        <v>35</v>
      </c>
      <c r="AN167" s="8">
        <v>389</v>
      </c>
      <c r="AO167" s="8">
        <v>448</v>
      </c>
      <c r="AP167" s="8">
        <v>331</v>
      </c>
      <c r="AQ167" s="8">
        <v>74</v>
      </c>
      <c r="AR167" s="8">
        <v>163</v>
      </c>
      <c r="AS167" s="8">
        <v>579</v>
      </c>
      <c r="AT167" s="8">
        <v>117</v>
      </c>
      <c r="AU167" s="8">
        <v>127</v>
      </c>
      <c r="AV167" s="8">
        <v>150</v>
      </c>
      <c r="AW167" s="169"/>
      <c r="AX167" s="141"/>
      <c r="AY167" s="170"/>
      <c r="AZ167" s="143"/>
      <c r="BB167" s="106">
        <v>166</v>
      </c>
    </row>
    <row r="168" spans="1:54" ht="13.5" thickBot="1" x14ac:dyDescent="0.25">
      <c r="A168" s="111" t="s">
        <v>110</v>
      </c>
      <c r="B168" s="8">
        <v>27728</v>
      </c>
      <c r="C168" s="8">
        <v>1269</v>
      </c>
      <c r="D168" s="8">
        <v>874</v>
      </c>
      <c r="E168" s="8">
        <v>1325</v>
      </c>
      <c r="F168" s="8">
        <v>2019</v>
      </c>
      <c r="G168" s="8">
        <v>1499</v>
      </c>
      <c r="H168" s="8">
        <v>3254</v>
      </c>
      <c r="I168" s="8">
        <v>4173</v>
      </c>
      <c r="J168" s="8">
        <v>2313</v>
      </c>
      <c r="K168" s="8">
        <v>4041</v>
      </c>
      <c r="L168" s="8">
        <v>4614</v>
      </c>
      <c r="M168" s="8">
        <v>92</v>
      </c>
      <c r="N168" s="8">
        <v>238</v>
      </c>
      <c r="O168" s="8">
        <v>1687</v>
      </c>
      <c r="P168" s="8">
        <v>330</v>
      </c>
      <c r="Q168" s="8">
        <v>931</v>
      </c>
      <c r="R168" s="8">
        <v>1368</v>
      </c>
      <c r="S168" s="8">
        <v>602</v>
      </c>
      <c r="T168" s="8">
        <v>717</v>
      </c>
      <c r="U168" s="8">
        <v>350</v>
      </c>
      <c r="V168" s="8">
        <v>1325</v>
      </c>
      <c r="W168" s="8">
        <v>448</v>
      </c>
      <c r="X168" s="8">
        <v>324</v>
      </c>
      <c r="Y168" s="8">
        <v>244</v>
      </c>
      <c r="Z168" s="8">
        <v>674</v>
      </c>
      <c r="AA168" s="8">
        <v>173</v>
      </c>
      <c r="AB168" s="8">
        <v>2125</v>
      </c>
      <c r="AC168" s="8">
        <v>330</v>
      </c>
      <c r="AD168" s="8">
        <v>840</v>
      </c>
      <c r="AE168" s="8">
        <v>2019</v>
      </c>
      <c r="AF168" s="8">
        <v>2089</v>
      </c>
      <c r="AG168" s="8">
        <v>1596</v>
      </c>
      <c r="AH168" s="8">
        <v>252</v>
      </c>
      <c r="AI168" s="8">
        <v>441</v>
      </c>
      <c r="AJ168" s="8">
        <v>955</v>
      </c>
      <c r="AK168" s="8">
        <v>484</v>
      </c>
      <c r="AL168" s="8">
        <v>1873</v>
      </c>
      <c r="AM168" s="8">
        <v>92</v>
      </c>
      <c r="AN168" s="8">
        <v>637</v>
      </c>
      <c r="AO168" s="8">
        <v>941</v>
      </c>
      <c r="AP168" s="8">
        <v>874</v>
      </c>
      <c r="AQ168" s="8">
        <v>238</v>
      </c>
      <c r="AR168" s="8">
        <v>461</v>
      </c>
      <c r="AS168" s="8">
        <v>2168</v>
      </c>
      <c r="AT168" s="8">
        <v>309</v>
      </c>
      <c r="AU168" s="8">
        <v>474</v>
      </c>
      <c r="AV168" s="8">
        <v>1374</v>
      </c>
      <c r="AW168" s="169">
        <v>3.2833199709846137E-3</v>
      </c>
      <c r="AX168" s="141" t="s">
        <v>192</v>
      </c>
      <c r="AY168" s="170"/>
      <c r="AZ168" s="143" t="s">
        <v>191</v>
      </c>
      <c r="BB168" s="106">
        <v>167</v>
      </c>
    </row>
    <row r="169" spans="1:54" ht="13.5" thickBot="1" x14ac:dyDescent="0.25">
      <c r="A169" s="111" t="s">
        <v>111</v>
      </c>
      <c r="B169" s="8">
        <v>104708</v>
      </c>
      <c r="C169" s="8">
        <v>5086</v>
      </c>
      <c r="D169" s="8">
        <v>3177</v>
      </c>
      <c r="E169" s="8">
        <v>5588</v>
      </c>
      <c r="F169" s="8">
        <v>7735</v>
      </c>
      <c r="G169" s="8">
        <v>5995</v>
      </c>
      <c r="H169" s="8">
        <v>12138</v>
      </c>
      <c r="I169" s="8">
        <v>14772</v>
      </c>
      <c r="J169" s="8">
        <v>9367</v>
      </c>
      <c r="K169" s="8">
        <v>15450</v>
      </c>
      <c r="L169" s="8">
        <v>16092</v>
      </c>
      <c r="M169" s="8">
        <v>406</v>
      </c>
      <c r="N169" s="8">
        <v>938</v>
      </c>
      <c r="O169" s="8">
        <v>6491</v>
      </c>
      <c r="P169" s="8">
        <v>1473</v>
      </c>
      <c r="Q169" s="8">
        <v>3131</v>
      </c>
      <c r="R169" s="8">
        <v>5350</v>
      </c>
      <c r="S169" s="8">
        <v>2521</v>
      </c>
      <c r="T169" s="8">
        <v>2948</v>
      </c>
      <c r="U169" s="8">
        <v>1341</v>
      </c>
      <c r="V169" s="8">
        <v>5588</v>
      </c>
      <c r="W169" s="8">
        <v>1509</v>
      </c>
      <c r="X169" s="8">
        <v>1309</v>
      </c>
      <c r="Y169" s="8">
        <v>894</v>
      </c>
      <c r="Z169" s="8">
        <v>2540</v>
      </c>
      <c r="AA169" s="8">
        <v>732</v>
      </c>
      <c r="AB169" s="8">
        <v>6526</v>
      </c>
      <c r="AC169" s="8">
        <v>1473</v>
      </c>
      <c r="AD169" s="8">
        <v>3317</v>
      </c>
      <c r="AE169" s="8">
        <v>7735</v>
      </c>
      <c r="AF169" s="8">
        <v>6668</v>
      </c>
      <c r="AG169" s="8">
        <v>6419</v>
      </c>
      <c r="AH169" s="8">
        <v>1028</v>
      </c>
      <c r="AI169" s="8">
        <v>1856</v>
      </c>
      <c r="AJ169" s="8">
        <v>3657</v>
      </c>
      <c r="AK169" s="8">
        <v>1792</v>
      </c>
      <c r="AL169" s="8">
        <v>7258</v>
      </c>
      <c r="AM169" s="8">
        <v>406</v>
      </c>
      <c r="AN169" s="8">
        <v>2461</v>
      </c>
      <c r="AO169" s="8">
        <v>3676</v>
      </c>
      <c r="AP169" s="8">
        <v>3177</v>
      </c>
      <c r="AQ169" s="8">
        <v>938</v>
      </c>
      <c r="AR169" s="8">
        <v>1985</v>
      </c>
      <c r="AS169" s="8">
        <v>8192</v>
      </c>
      <c r="AT169" s="8">
        <v>1337</v>
      </c>
      <c r="AU169" s="8">
        <v>1774</v>
      </c>
      <c r="AV169" s="8">
        <v>5170</v>
      </c>
      <c r="AW169" s="169">
        <v>1.9078029139179241E-4</v>
      </c>
      <c r="AX169" s="141" t="s">
        <v>192</v>
      </c>
      <c r="AY169" s="170"/>
      <c r="AZ169" s="143" t="s">
        <v>191</v>
      </c>
      <c r="BB169" s="106">
        <v>168</v>
      </c>
    </row>
    <row r="170" spans="1:54" ht="13.5" thickBot="1" x14ac:dyDescent="0.25">
      <c r="A170" s="111" t="s">
        <v>112</v>
      </c>
      <c r="B170" s="8">
        <v>126132</v>
      </c>
      <c r="C170" s="8">
        <v>6997</v>
      </c>
      <c r="D170" s="8">
        <v>4477</v>
      </c>
      <c r="E170" s="8">
        <v>6784</v>
      </c>
      <c r="F170" s="8">
        <v>9039</v>
      </c>
      <c r="G170" s="8">
        <v>7039</v>
      </c>
      <c r="H170" s="8">
        <v>14092</v>
      </c>
      <c r="I170" s="8">
        <v>17347</v>
      </c>
      <c r="J170" s="8">
        <v>12538</v>
      </c>
      <c r="K170" s="8">
        <v>18512</v>
      </c>
      <c r="L170" s="8">
        <v>17362</v>
      </c>
      <c r="M170" s="8">
        <v>411</v>
      </c>
      <c r="N170" s="8">
        <v>1200</v>
      </c>
      <c r="O170" s="8">
        <v>8290</v>
      </c>
      <c r="P170" s="8">
        <v>2044</v>
      </c>
      <c r="Q170" s="8">
        <v>3184</v>
      </c>
      <c r="R170" s="8">
        <v>6524</v>
      </c>
      <c r="S170" s="8">
        <v>3095</v>
      </c>
      <c r="T170" s="8">
        <v>4148</v>
      </c>
      <c r="U170" s="8">
        <v>1529</v>
      </c>
      <c r="V170" s="8">
        <v>6784</v>
      </c>
      <c r="W170" s="8">
        <v>1862</v>
      </c>
      <c r="X170" s="8">
        <v>1773</v>
      </c>
      <c r="Y170" s="8">
        <v>1173</v>
      </c>
      <c r="Z170" s="8">
        <v>3051</v>
      </c>
      <c r="AA170" s="8">
        <v>919</v>
      </c>
      <c r="AB170" s="8">
        <v>6325</v>
      </c>
      <c r="AC170" s="8">
        <v>2044</v>
      </c>
      <c r="AD170" s="8">
        <v>3827</v>
      </c>
      <c r="AE170" s="8">
        <v>9039</v>
      </c>
      <c r="AF170" s="8">
        <v>7261</v>
      </c>
      <c r="AG170" s="8">
        <v>8390</v>
      </c>
      <c r="AH170" s="8">
        <v>1449</v>
      </c>
      <c r="AI170" s="8">
        <v>2253</v>
      </c>
      <c r="AJ170" s="8">
        <v>4384</v>
      </c>
      <c r="AK170" s="8">
        <v>2494</v>
      </c>
      <c r="AL170" s="8">
        <v>8479</v>
      </c>
      <c r="AM170" s="8">
        <v>411</v>
      </c>
      <c r="AN170" s="8">
        <v>3333</v>
      </c>
      <c r="AO170" s="8">
        <v>4447</v>
      </c>
      <c r="AP170" s="8">
        <v>4477</v>
      </c>
      <c r="AQ170" s="8">
        <v>1200</v>
      </c>
      <c r="AR170" s="8">
        <v>2730</v>
      </c>
      <c r="AS170" s="8">
        <v>10033</v>
      </c>
      <c r="AT170" s="8">
        <v>1683</v>
      </c>
      <c r="AU170" s="8">
        <v>2098</v>
      </c>
      <c r="AV170" s="8">
        <v>5733</v>
      </c>
      <c r="AW170" s="169">
        <v>6.9984447900466566E-5</v>
      </c>
      <c r="AX170" s="141" t="s">
        <v>192</v>
      </c>
      <c r="AY170" s="170"/>
      <c r="AZ170" s="143" t="s">
        <v>191</v>
      </c>
      <c r="BB170" s="106">
        <v>169</v>
      </c>
    </row>
    <row r="171" spans="1:54" ht="13.5" thickBot="1" x14ac:dyDescent="0.25">
      <c r="A171" s="111" t="s">
        <v>113</v>
      </c>
      <c r="B171" s="8">
        <v>139583</v>
      </c>
      <c r="C171" s="8">
        <v>7902</v>
      </c>
      <c r="D171" s="8">
        <v>5016</v>
      </c>
      <c r="E171" s="8">
        <v>7929</v>
      </c>
      <c r="F171" s="8">
        <v>10024</v>
      </c>
      <c r="G171" s="8">
        <v>7359</v>
      </c>
      <c r="H171" s="8">
        <v>16003</v>
      </c>
      <c r="I171" s="8">
        <v>18470</v>
      </c>
      <c r="J171" s="8">
        <v>15017</v>
      </c>
      <c r="K171" s="8">
        <v>19637</v>
      </c>
      <c r="L171" s="8">
        <v>18658</v>
      </c>
      <c r="M171" s="8">
        <v>550</v>
      </c>
      <c r="N171" s="8">
        <v>1435</v>
      </c>
      <c r="O171" s="8">
        <v>9366</v>
      </c>
      <c r="P171" s="8">
        <v>2217</v>
      </c>
      <c r="Q171" s="8">
        <v>3247</v>
      </c>
      <c r="R171" s="8">
        <v>7490</v>
      </c>
      <c r="S171" s="8">
        <v>3539</v>
      </c>
      <c r="T171" s="8">
        <v>5059</v>
      </c>
      <c r="U171" s="8">
        <v>1775</v>
      </c>
      <c r="V171" s="8">
        <v>7929</v>
      </c>
      <c r="W171" s="8">
        <v>1939</v>
      </c>
      <c r="X171" s="8">
        <v>1988</v>
      </c>
      <c r="Y171" s="8">
        <v>1282</v>
      </c>
      <c r="Z171" s="8">
        <v>3811</v>
      </c>
      <c r="AA171" s="8">
        <v>1049</v>
      </c>
      <c r="AB171" s="8">
        <v>6250</v>
      </c>
      <c r="AC171" s="8">
        <v>2217</v>
      </c>
      <c r="AD171" s="8">
        <v>3974</v>
      </c>
      <c r="AE171" s="8">
        <v>10024</v>
      </c>
      <c r="AF171" s="8">
        <v>7386</v>
      </c>
      <c r="AG171" s="8">
        <v>9958</v>
      </c>
      <c r="AH171" s="8">
        <v>1584</v>
      </c>
      <c r="AI171" s="8">
        <v>2586</v>
      </c>
      <c r="AJ171" s="8">
        <v>5266</v>
      </c>
      <c r="AK171" s="8">
        <v>2731</v>
      </c>
      <c r="AL171" s="8">
        <v>8774</v>
      </c>
      <c r="AM171" s="8">
        <v>550</v>
      </c>
      <c r="AN171" s="8">
        <v>3888</v>
      </c>
      <c r="AO171" s="8">
        <v>4886</v>
      </c>
      <c r="AP171" s="8">
        <v>5016</v>
      </c>
      <c r="AQ171" s="8">
        <v>1435</v>
      </c>
      <c r="AR171" s="8">
        <v>3183</v>
      </c>
      <c r="AS171" s="8">
        <v>10863</v>
      </c>
      <c r="AT171" s="8">
        <v>1610</v>
      </c>
      <c r="AU171" s="8">
        <v>2283</v>
      </c>
      <c r="AV171" s="8">
        <v>6011</v>
      </c>
      <c r="AW171" s="169">
        <v>1.2437295302848142E-4</v>
      </c>
      <c r="AX171" s="141" t="s">
        <v>192</v>
      </c>
      <c r="AY171" s="170"/>
      <c r="AZ171" s="143" t="s">
        <v>191</v>
      </c>
      <c r="BB171" s="106">
        <v>170</v>
      </c>
    </row>
    <row r="172" spans="1:54" ht="13.5" thickBot="1" x14ac:dyDescent="0.25">
      <c r="A172" s="111" t="s">
        <v>114</v>
      </c>
      <c r="B172" s="8">
        <v>151944</v>
      </c>
      <c r="C172" s="8">
        <v>8357</v>
      </c>
      <c r="D172" s="8">
        <v>4922</v>
      </c>
      <c r="E172" s="8">
        <v>7846</v>
      </c>
      <c r="F172" s="8">
        <v>10307</v>
      </c>
      <c r="G172" s="8">
        <v>8410</v>
      </c>
      <c r="H172" s="8">
        <v>18338</v>
      </c>
      <c r="I172" s="8">
        <v>23117</v>
      </c>
      <c r="J172" s="8">
        <v>14346</v>
      </c>
      <c r="K172" s="8">
        <v>19959</v>
      </c>
      <c r="L172" s="8">
        <v>21425</v>
      </c>
      <c r="M172" s="8">
        <v>618</v>
      </c>
      <c r="N172" s="8">
        <v>1386</v>
      </c>
      <c r="O172" s="8">
        <v>10856</v>
      </c>
      <c r="P172" s="8">
        <v>2057</v>
      </c>
      <c r="Q172" s="8">
        <v>5411</v>
      </c>
      <c r="R172" s="8">
        <v>7660</v>
      </c>
      <c r="S172" s="8">
        <v>3532</v>
      </c>
      <c r="T172" s="8">
        <v>4763</v>
      </c>
      <c r="U172" s="8">
        <v>1941</v>
      </c>
      <c r="V172" s="8">
        <v>7846</v>
      </c>
      <c r="W172" s="8">
        <v>3639</v>
      </c>
      <c r="X172" s="8">
        <v>2229</v>
      </c>
      <c r="Y172" s="8">
        <v>1248</v>
      </c>
      <c r="Z172" s="8">
        <v>4698</v>
      </c>
      <c r="AA172" s="8">
        <v>1048</v>
      </c>
      <c r="AB172" s="8">
        <v>7960</v>
      </c>
      <c r="AC172" s="8">
        <v>2057</v>
      </c>
      <c r="AD172" s="8">
        <v>4150</v>
      </c>
      <c r="AE172" s="8">
        <v>10307</v>
      </c>
      <c r="AF172" s="8">
        <v>11401</v>
      </c>
      <c r="AG172" s="8">
        <v>9583</v>
      </c>
      <c r="AH172" s="8">
        <v>1657</v>
      </c>
      <c r="AI172" s="8">
        <v>2549</v>
      </c>
      <c r="AJ172" s="8">
        <v>5267</v>
      </c>
      <c r="AK172" s="8">
        <v>2939</v>
      </c>
      <c r="AL172" s="8">
        <v>8723</v>
      </c>
      <c r="AM172" s="8">
        <v>618</v>
      </c>
      <c r="AN172" s="8">
        <v>3685</v>
      </c>
      <c r="AO172" s="8">
        <v>5220</v>
      </c>
      <c r="AP172" s="8">
        <v>4922</v>
      </c>
      <c r="AQ172" s="8">
        <v>1386</v>
      </c>
      <c r="AR172" s="8">
        <v>3189</v>
      </c>
      <c r="AS172" s="8">
        <v>11236</v>
      </c>
      <c r="AT172" s="8">
        <v>2319</v>
      </c>
      <c r="AU172" s="8">
        <v>2543</v>
      </c>
      <c r="AV172" s="8">
        <v>6218</v>
      </c>
      <c r="AW172" s="169">
        <v>3.3697842677326634E-4</v>
      </c>
      <c r="AX172" s="141" t="s">
        <v>192</v>
      </c>
      <c r="AY172" s="170"/>
      <c r="AZ172" s="143" t="s">
        <v>191</v>
      </c>
      <c r="BB172" s="106">
        <v>171</v>
      </c>
    </row>
    <row r="173" spans="1:54" ht="13.5" thickBot="1" x14ac:dyDescent="0.25">
      <c r="A173" s="111" t="s">
        <v>115</v>
      </c>
      <c r="B173" s="8">
        <v>167413</v>
      </c>
      <c r="C173" s="8">
        <v>6810</v>
      </c>
      <c r="D173" s="8">
        <v>3817</v>
      </c>
      <c r="E173" s="8">
        <v>6318</v>
      </c>
      <c r="F173" s="8">
        <v>10019</v>
      </c>
      <c r="G173" s="8">
        <v>8837</v>
      </c>
      <c r="H173" s="8">
        <v>20372</v>
      </c>
      <c r="I173" s="8">
        <v>33544</v>
      </c>
      <c r="J173" s="8">
        <v>10352</v>
      </c>
      <c r="K173" s="8">
        <v>19218</v>
      </c>
      <c r="L173" s="8">
        <v>32880</v>
      </c>
      <c r="M173" s="8">
        <v>504</v>
      </c>
      <c r="N173" s="8">
        <v>1016</v>
      </c>
      <c r="O173" s="8">
        <v>12360</v>
      </c>
      <c r="P173" s="8">
        <v>1366</v>
      </c>
      <c r="Q173" s="8">
        <v>10023</v>
      </c>
      <c r="R173" s="8">
        <v>6278</v>
      </c>
      <c r="S173" s="8">
        <v>2994</v>
      </c>
      <c r="T173" s="8">
        <v>3352</v>
      </c>
      <c r="U173" s="8">
        <v>1478</v>
      </c>
      <c r="V173" s="8">
        <v>6318</v>
      </c>
      <c r="W173" s="8">
        <v>5895</v>
      </c>
      <c r="X173" s="8">
        <v>1839</v>
      </c>
      <c r="Y173" s="8">
        <v>1307</v>
      </c>
      <c r="Z173" s="8">
        <v>4163</v>
      </c>
      <c r="AA173" s="8">
        <v>974</v>
      </c>
      <c r="AB173" s="8">
        <v>20789</v>
      </c>
      <c r="AC173" s="8">
        <v>1366</v>
      </c>
      <c r="AD173" s="8">
        <v>4013</v>
      </c>
      <c r="AE173" s="8">
        <v>10019</v>
      </c>
      <c r="AF173" s="8">
        <v>22038</v>
      </c>
      <c r="AG173" s="8">
        <v>7000</v>
      </c>
      <c r="AH173" s="8">
        <v>1581</v>
      </c>
      <c r="AI173" s="8">
        <v>2181</v>
      </c>
      <c r="AJ173" s="8">
        <v>4071</v>
      </c>
      <c r="AK173" s="8">
        <v>2341</v>
      </c>
      <c r="AL173" s="8">
        <v>8438</v>
      </c>
      <c r="AM173" s="8">
        <v>504</v>
      </c>
      <c r="AN173" s="8">
        <v>3471</v>
      </c>
      <c r="AO173" s="8">
        <v>5064</v>
      </c>
      <c r="AP173" s="8">
        <v>3817</v>
      </c>
      <c r="AQ173" s="8">
        <v>1016</v>
      </c>
      <c r="AR173" s="8">
        <v>2630</v>
      </c>
      <c r="AS173" s="8">
        <v>10780</v>
      </c>
      <c r="AT173" s="8">
        <v>3346</v>
      </c>
      <c r="AU173" s="8">
        <v>2580</v>
      </c>
      <c r="AV173" s="8">
        <v>5747</v>
      </c>
      <c r="AW173" s="169">
        <v>3.3007699680713982E-4</v>
      </c>
      <c r="AX173" s="141" t="s">
        <v>192</v>
      </c>
      <c r="AY173" s="170"/>
      <c r="AZ173" s="143" t="s">
        <v>191</v>
      </c>
      <c r="BB173" s="106">
        <v>172</v>
      </c>
    </row>
    <row r="174" spans="1:54" ht="13.5" thickBot="1" x14ac:dyDescent="0.25">
      <c r="A174" s="111" t="s">
        <v>116</v>
      </c>
      <c r="B174" s="8">
        <v>169727</v>
      </c>
      <c r="C174" s="8">
        <v>5970</v>
      </c>
      <c r="D174" s="8">
        <v>3804</v>
      </c>
      <c r="E174" s="8">
        <v>5920</v>
      </c>
      <c r="F174" s="8">
        <v>10171</v>
      </c>
      <c r="G174" s="8">
        <v>8308</v>
      </c>
      <c r="H174" s="8">
        <v>18697</v>
      </c>
      <c r="I174" s="8">
        <v>34182</v>
      </c>
      <c r="J174" s="8">
        <v>11155</v>
      </c>
      <c r="K174" s="8">
        <v>20265</v>
      </c>
      <c r="L174" s="8">
        <v>38151</v>
      </c>
      <c r="M174" s="8">
        <v>485</v>
      </c>
      <c r="N174" s="8">
        <v>984</v>
      </c>
      <c r="O174" s="8">
        <v>10014</v>
      </c>
      <c r="P174" s="8">
        <v>1621</v>
      </c>
      <c r="Q174" s="8">
        <v>8637</v>
      </c>
      <c r="R174" s="8">
        <v>6041</v>
      </c>
      <c r="S174" s="8">
        <v>3029</v>
      </c>
      <c r="T174" s="8">
        <v>3230</v>
      </c>
      <c r="U174" s="8">
        <v>1547</v>
      </c>
      <c r="V174" s="8">
        <v>5920</v>
      </c>
      <c r="W174" s="8">
        <v>3700</v>
      </c>
      <c r="X174" s="8">
        <v>1530</v>
      </c>
      <c r="Y174" s="8">
        <v>1009</v>
      </c>
      <c r="Z174" s="8">
        <v>3058</v>
      </c>
      <c r="AA174" s="8">
        <v>833</v>
      </c>
      <c r="AB174" s="8">
        <v>26969</v>
      </c>
      <c r="AC174" s="8">
        <v>1621</v>
      </c>
      <c r="AD174" s="8">
        <v>4696</v>
      </c>
      <c r="AE174" s="8">
        <v>10171</v>
      </c>
      <c r="AF174" s="8">
        <v>22841</v>
      </c>
      <c r="AG174" s="8">
        <v>7925</v>
      </c>
      <c r="AH174" s="8">
        <v>1298</v>
      </c>
      <c r="AI174" s="8">
        <v>2247</v>
      </c>
      <c r="AJ174" s="8">
        <v>4019</v>
      </c>
      <c r="AK174" s="8">
        <v>2151</v>
      </c>
      <c r="AL174" s="8">
        <v>9320</v>
      </c>
      <c r="AM174" s="8">
        <v>485</v>
      </c>
      <c r="AN174" s="8">
        <v>3285</v>
      </c>
      <c r="AO174" s="8">
        <v>5596</v>
      </c>
      <c r="AP174" s="8">
        <v>3804</v>
      </c>
      <c r="AQ174" s="8">
        <v>984</v>
      </c>
      <c r="AR174" s="8">
        <v>2289</v>
      </c>
      <c r="AS174" s="8">
        <v>10945</v>
      </c>
      <c r="AT174" s="8">
        <v>2065</v>
      </c>
      <c r="AU174" s="8">
        <v>2605</v>
      </c>
      <c r="AV174" s="8">
        <v>5877</v>
      </c>
      <c r="AW174" s="169">
        <v>3.9815710141630168E-4</v>
      </c>
      <c r="AX174" s="141" t="s">
        <v>192</v>
      </c>
      <c r="AY174" s="170"/>
      <c r="AZ174" s="143" t="s">
        <v>191</v>
      </c>
      <c r="BB174" s="106">
        <v>173</v>
      </c>
    </row>
    <row r="175" spans="1:54" ht="13.5" thickBot="1" x14ac:dyDescent="0.25">
      <c r="A175" s="111" t="s">
        <v>117</v>
      </c>
      <c r="B175" s="8">
        <v>159870</v>
      </c>
      <c r="C175" s="8">
        <v>6918</v>
      </c>
      <c r="D175" s="8">
        <v>4069</v>
      </c>
      <c r="E175" s="8">
        <v>6295</v>
      </c>
      <c r="F175" s="8">
        <v>10720</v>
      </c>
      <c r="G175" s="8">
        <v>8453</v>
      </c>
      <c r="H175" s="8">
        <v>16727</v>
      </c>
      <c r="I175" s="8">
        <v>28106</v>
      </c>
      <c r="J175" s="8">
        <v>12020</v>
      </c>
      <c r="K175" s="8">
        <v>21093</v>
      </c>
      <c r="L175" s="8">
        <v>32340</v>
      </c>
      <c r="M175" s="8">
        <v>495</v>
      </c>
      <c r="N175" s="8">
        <v>1355</v>
      </c>
      <c r="O175" s="8">
        <v>9291</v>
      </c>
      <c r="P175" s="8">
        <v>1988</v>
      </c>
      <c r="Q175" s="8">
        <v>5718</v>
      </c>
      <c r="R175" s="8">
        <v>6622</v>
      </c>
      <c r="S175" s="8">
        <v>3458</v>
      </c>
      <c r="T175" s="8">
        <v>3625</v>
      </c>
      <c r="U175" s="8">
        <v>1781</v>
      </c>
      <c r="V175" s="8">
        <v>6295</v>
      </c>
      <c r="W175" s="8">
        <v>2559</v>
      </c>
      <c r="X175" s="8">
        <v>1890</v>
      </c>
      <c r="Y175" s="8">
        <v>1150</v>
      </c>
      <c r="Z175" s="8">
        <v>3356</v>
      </c>
      <c r="AA175" s="8">
        <v>912</v>
      </c>
      <c r="AB175" s="8">
        <v>20146</v>
      </c>
      <c r="AC175" s="8">
        <v>1988</v>
      </c>
      <c r="AD175" s="8">
        <v>4689</v>
      </c>
      <c r="AE175" s="8">
        <v>10720</v>
      </c>
      <c r="AF175" s="8">
        <v>16667</v>
      </c>
      <c r="AG175" s="8">
        <v>8395</v>
      </c>
      <c r="AH175" s="8">
        <v>1386</v>
      </c>
      <c r="AI175" s="8">
        <v>2264</v>
      </c>
      <c r="AJ175" s="8">
        <v>4387</v>
      </c>
      <c r="AK175" s="8">
        <v>2409</v>
      </c>
      <c r="AL175" s="8">
        <v>9994</v>
      </c>
      <c r="AM175" s="8">
        <v>495</v>
      </c>
      <c r="AN175" s="8">
        <v>3274</v>
      </c>
      <c r="AO175" s="8">
        <v>5356</v>
      </c>
      <c r="AP175" s="8">
        <v>4069</v>
      </c>
      <c r="AQ175" s="8">
        <v>1355</v>
      </c>
      <c r="AR175" s="8">
        <v>2619</v>
      </c>
      <c r="AS175" s="8">
        <v>11099</v>
      </c>
      <c r="AT175" s="8">
        <v>1983</v>
      </c>
      <c r="AU175" s="8">
        <v>2635</v>
      </c>
      <c r="AV175" s="8">
        <v>6574</v>
      </c>
      <c r="AW175" s="169">
        <v>5.0221034553311796E-4</v>
      </c>
      <c r="AX175" s="141" t="s">
        <v>192</v>
      </c>
      <c r="AY175" s="170"/>
      <c r="AZ175" s="143" t="s">
        <v>191</v>
      </c>
      <c r="BB175" s="106">
        <v>174</v>
      </c>
    </row>
    <row r="176" spans="1:54" ht="13.5" thickBot="1" x14ac:dyDescent="0.25">
      <c r="A176" s="111" t="s">
        <v>118</v>
      </c>
      <c r="B176" s="8">
        <v>182846</v>
      </c>
      <c r="C176" s="8">
        <v>9575</v>
      </c>
      <c r="D176" s="8">
        <v>5677</v>
      </c>
      <c r="E176" s="8">
        <v>8581</v>
      </c>
      <c r="F176" s="8">
        <v>12887</v>
      </c>
      <c r="G176" s="8">
        <v>10186</v>
      </c>
      <c r="H176" s="8">
        <v>20104</v>
      </c>
      <c r="I176" s="8">
        <v>28573</v>
      </c>
      <c r="J176" s="8">
        <v>16118</v>
      </c>
      <c r="K176" s="8">
        <v>25226</v>
      </c>
      <c r="L176" s="8">
        <v>30047</v>
      </c>
      <c r="M176" s="8">
        <v>586</v>
      </c>
      <c r="N176" s="8">
        <v>1503</v>
      </c>
      <c r="O176" s="8">
        <v>11335</v>
      </c>
      <c r="P176" s="8">
        <v>2448</v>
      </c>
      <c r="Q176" s="8">
        <v>5314</v>
      </c>
      <c r="R176" s="8">
        <v>8788</v>
      </c>
      <c r="S176" s="8">
        <v>4210</v>
      </c>
      <c r="T176" s="8">
        <v>5227</v>
      </c>
      <c r="U176" s="8">
        <v>2211</v>
      </c>
      <c r="V176" s="8">
        <v>8581</v>
      </c>
      <c r="W176" s="8">
        <v>2762</v>
      </c>
      <c r="X176" s="8">
        <v>2566</v>
      </c>
      <c r="Y176" s="8">
        <v>1608</v>
      </c>
      <c r="Z176" s="8">
        <v>4545</v>
      </c>
      <c r="AA176" s="8">
        <v>1154</v>
      </c>
      <c r="AB176" s="8">
        <v>14477</v>
      </c>
      <c r="AC176" s="8">
        <v>2448</v>
      </c>
      <c r="AD176" s="8">
        <v>5715</v>
      </c>
      <c r="AE176" s="8">
        <v>12887</v>
      </c>
      <c r="AF176" s="8">
        <v>14215</v>
      </c>
      <c r="AG176" s="8">
        <v>10891</v>
      </c>
      <c r="AH176" s="8">
        <v>1730</v>
      </c>
      <c r="AI176" s="8">
        <v>2894</v>
      </c>
      <c r="AJ176" s="8">
        <v>6002</v>
      </c>
      <c r="AK176" s="8">
        <v>3349</v>
      </c>
      <c r="AL176" s="8">
        <v>11507</v>
      </c>
      <c r="AM176" s="8">
        <v>586</v>
      </c>
      <c r="AN176" s="8">
        <v>4363</v>
      </c>
      <c r="AO176" s="8">
        <v>6746</v>
      </c>
      <c r="AP176" s="8">
        <v>5677</v>
      </c>
      <c r="AQ176" s="8">
        <v>1503</v>
      </c>
      <c r="AR176" s="8">
        <v>3660</v>
      </c>
      <c r="AS176" s="8">
        <v>13719</v>
      </c>
      <c r="AT176" s="8">
        <v>2260</v>
      </c>
      <c r="AU176" s="8">
        <v>3120</v>
      </c>
      <c r="AV176" s="8">
        <v>8131</v>
      </c>
      <c r="AW176" s="169">
        <v>9.0306575252884348E-4</v>
      </c>
      <c r="AX176" s="141" t="s">
        <v>192</v>
      </c>
      <c r="AY176" s="170"/>
      <c r="AZ176" s="143" t="s">
        <v>191</v>
      </c>
      <c r="BB176" s="106">
        <v>175</v>
      </c>
    </row>
    <row r="177" spans="1:54" ht="13.5" thickBot="1" x14ac:dyDescent="0.25">
      <c r="A177" s="111" t="s">
        <v>119</v>
      </c>
      <c r="B177" s="8">
        <v>204996</v>
      </c>
      <c r="C177" s="8">
        <v>11538</v>
      </c>
      <c r="D177" s="8">
        <v>6829</v>
      </c>
      <c r="E177" s="8">
        <v>10795</v>
      </c>
      <c r="F177" s="8">
        <v>14410</v>
      </c>
      <c r="G177" s="8">
        <v>11347</v>
      </c>
      <c r="H177" s="8">
        <v>22209</v>
      </c>
      <c r="I177" s="8">
        <v>30647</v>
      </c>
      <c r="J177" s="8">
        <v>20494</v>
      </c>
      <c r="K177" s="8">
        <v>28998</v>
      </c>
      <c r="L177" s="8">
        <v>29208</v>
      </c>
      <c r="M177" s="8">
        <v>810</v>
      </c>
      <c r="N177" s="8">
        <v>1580</v>
      </c>
      <c r="O177" s="8">
        <v>13190</v>
      </c>
      <c r="P177" s="8">
        <v>2941</v>
      </c>
      <c r="Q177" s="8">
        <v>5743</v>
      </c>
      <c r="R177" s="8">
        <v>9909</v>
      </c>
      <c r="S177" s="8">
        <v>4896</v>
      </c>
      <c r="T177" s="8">
        <v>6799</v>
      </c>
      <c r="U177" s="8">
        <v>2785</v>
      </c>
      <c r="V177" s="8">
        <v>10795</v>
      </c>
      <c r="W177" s="8">
        <v>2832</v>
      </c>
      <c r="X177" s="8">
        <v>3168</v>
      </c>
      <c r="Y177" s="8">
        <v>1747</v>
      </c>
      <c r="Z177" s="8">
        <v>5184</v>
      </c>
      <c r="AA177" s="8">
        <v>1462</v>
      </c>
      <c r="AB177" s="8">
        <v>12128</v>
      </c>
      <c r="AC177" s="8">
        <v>2941</v>
      </c>
      <c r="AD177" s="8">
        <v>6120</v>
      </c>
      <c r="AE177" s="8">
        <v>14410</v>
      </c>
      <c r="AF177" s="8">
        <v>13543</v>
      </c>
      <c r="AG177" s="8">
        <v>13695</v>
      </c>
      <c r="AH177" s="8">
        <v>2413</v>
      </c>
      <c r="AI177" s="8">
        <v>3467</v>
      </c>
      <c r="AJ177" s="8">
        <v>6557</v>
      </c>
      <c r="AK177" s="8">
        <v>4046</v>
      </c>
      <c r="AL177" s="8">
        <v>12852</v>
      </c>
      <c r="AM177" s="8">
        <v>810</v>
      </c>
      <c r="AN177" s="8">
        <v>5462</v>
      </c>
      <c r="AO177" s="8">
        <v>7694</v>
      </c>
      <c r="AP177" s="8">
        <v>6829</v>
      </c>
      <c r="AQ177" s="8">
        <v>1580</v>
      </c>
      <c r="AR177" s="8">
        <v>4324</v>
      </c>
      <c r="AS177" s="8">
        <v>16146</v>
      </c>
      <c r="AT177" s="8">
        <v>2442</v>
      </c>
      <c r="AU177" s="8">
        <v>3788</v>
      </c>
      <c r="AV177" s="8">
        <v>8429</v>
      </c>
      <c r="AW177" s="169">
        <v>1.3737190672206531E-3</v>
      </c>
      <c r="AX177" s="141" t="s">
        <v>192</v>
      </c>
      <c r="AY177" s="170"/>
      <c r="AZ177" s="143" t="s">
        <v>191</v>
      </c>
      <c r="BB177" s="106">
        <v>176</v>
      </c>
    </row>
    <row r="178" spans="1:54" ht="13.5" thickBot="1" x14ac:dyDescent="0.25">
      <c r="A178" s="111" t="s">
        <v>120</v>
      </c>
      <c r="B178" s="8">
        <v>202729</v>
      </c>
      <c r="C178" s="8">
        <v>12101</v>
      </c>
      <c r="D178" s="8">
        <v>7100</v>
      </c>
      <c r="E178" s="8">
        <v>11785</v>
      </c>
      <c r="F178" s="8">
        <v>14240</v>
      </c>
      <c r="G178" s="8">
        <v>10528</v>
      </c>
      <c r="H178" s="8">
        <v>21798</v>
      </c>
      <c r="I178" s="8">
        <v>29721</v>
      </c>
      <c r="J178" s="8">
        <v>21194</v>
      </c>
      <c r="K178" s="8">
        <v>27828</v>
      </c>
      <c r="L178" s="8">
        <v>27298</v>
      </c>
      <c r="M178" s="8">
        <v>810</v>
      </c>
      <c r="N178" s="8">
        <v>1660</v>
      </c>
      <c r="O178" s="8">
        <v>13886</v>
      </c>
      <c r="P178" s="8">
        <v>2780</v>
      </c>
      <c r="Q178" s="8">
        <v>5595</v>
      </c>
      <c r="R178" s="8">
        <v>9704</v>
      </c>
      <c r="S178" s="8">
        <v>5260</v>
      </c>
      <c r="T178" s="8">
        <v>7012</v>
      </c>
      <c r="U178" s="8">
        <v>2440</v>
      </c>
      <c r="V178" s="8">
        <v>11785</v>
      </c>
      <c r="W178" s="8">
        <v>3018</v>
      </c>
      <c r="X178" s="8">
        <v>3145</v>
      </c>
      <c r="Y178" s="8">
        <v>1660</v>
      </c>
      <c r="Z178" s="8">
        <v>4707</v>
      </c>
      <c r="AA178" s="8">
        <v>1539</v>
      </c>
      <c r="AB178" s="8">
        <v>11327</v>
      </c>
      <c r="AC178" s="8">
        <v>2780</v>
      </c>
      <c r="AD178" s="8">
        <v>5718</v>
      </c>
      <c r="AE178" s="8">
        <v>14240</v>
      </c>
      <c r="AF178" s="8">
        <v>13170</v>
      </c>
      <c r="AG178" s="8">
        <v>14182</v>
      </c>
      <c r="AH178" s="8">
        <v>2510</v>
      </c>
      <c r="AI178" s="8">
        <v>3541</v>
      </c>
      <c r="AJ178" s="8">
        <v>6499</v>
      </c>
      <c r="AK178" s="8">
        <v>4222</v>
      </c>
      <c r="AL178" s="8">
        <v>12147</v>
      </c>
      <c r="AM178" s="8">
        <v>810</v>
      </c>
      <c r="AN178" s="8">
        <v>5608</v>
      </c>
      <c r="AO178" s="8">
        <v>6951</v>
      </c>
      <c r="AP178" s="8">
        <v>7100</v>
      </c>
      <c r="AQ178" s="8">
        <v>1660</v>
      </c>
      <c r="AR178" s="8">
        <v>4734</v>
      </c>
      <c r="AS178" s="8">
        <v>15681</v>
      </c>
      <c r="AT178" s="8">
        <v>2370</v>
      </c>
      <c r="AU178" s="8">
        <v>3891</v>
      </c>
      <c r="AV178" s="8">
        <v>7723</v>
      </c>
      <c r="AW178" s="169">
        <v>2.1359715880263828E-3</v>
      </c>
      <c r="AX178" s="141" t="s">
        <v>192</v>
      </c>
      <c r="AY178" s="170"/>
      <c r="AZ178" s="143" t="s">
        <v>191</v>
      </c>
      <c r="BB178" s="106">
        <v>177</v>
      </c>
    </row>
    <row r="179" spans="1:54" ht="13.5" thickBot="1" x14ac:dyDescent="0.25">
      <c r="A179" s="111" t="s">
        <v>121</v>
      </c>
      <c r="B179" s="8">
        <v>181789</v>
      </c>
      <c r="C179" s="8">
        <v>11022</v>
      </c>
      <c r="D179" s="8">
        <v>6426</v>
      </c>
      <c r="E179" s="8">
        <v>10618</v>
      </c>
      <c r="F179" s="8">
        <v>13033</v>
      </c>
      <c r="G179" s="8">
        <v>9269</v>
      </c>
      <c r="H179" s="8">
        <v>20042</v>
      </c>
      <c r="I179" s="8">
        <v>25633</v>
      </c>
      <c r="J179" s="8">
        <v>20753</v>
      </c>
      <c r="K179" s="8">
        <v>24940</v>
      </c>
      <c r="L179" s="8">
        <v>22893</v>
      </c>
      <c r="M179" s="8">
        <v>762</v>
      </c>
      <c r="N179" s="8">
        <v>1566</v>
      </c>
      <c r="O179" s="8">
        <v>12114</v>
      </c>
      <c r="P179" s="8">
        <v>2718</v>
      </c>
      <c r="Q179" s="8">
        <v>5289</v>
      </c>
      <c r="R179" s="8">
        <v>9004</v>
      </c>
      <c r="S179" s="8">
        <v>4578</v>
      </c>
      <c r="T179" s="8">
        <v>6630</v>
      </c>
      <c r="U179" s="8">
        <v>2102</v>
      </c>
      <c r="V179" s="8">
        <v>10618</v>
      </c>
      <c r="W179" s="8">
        <v>2646</v>
      </c>
      <c r="X179" s="8">
        <v>2759</v>
      </c>
      <c r="Y179" s="8">
        <v>1538</v>
      </c>
      <c r="Z179" s="8">
        <v>4240</v>
      </c>
      <c r="AA179" s="8">
        <v>1387</v>
      </c>
      <c r="AB179" s="8">
        <v>9233</v>
      </c>
      <c r="AC179" s="8">
        <v>2718</v>
      </c>
      <c r="AD179" s="8">
        <v>5202</v>
      </c>
      <c r="AE179" s="8">
        <v>13033</v>
      </c>
      <c r="AF179" s="8">
        <v>11086</v>
      </c>
      <c r="AG179" s="8">
        <v>14123</v>
      </c>
      <c r="AH179" s="8">
        <v>2126</v>
      </c>
      <c r="AI179" s="8">
        <v>3223</v>
      </c>
      <c r="AJ179" s="8">
        <v>5749</v>
      </c>
      <c r="AK179" s="8">
        <v>4006</v>
      </c>
      <c r="AL179" s="8">
        <v>10571</v>
      </c>
      <c r="AM179" s="8">
        <v>762</v>
      </c>
      <c r="AN179" s="8">
        <v>4890</v>
      </c>
      <c r="AO179" s="8">
        <v>5902</v>
      </c>
      <c r="AP179" s="8">
        <v>6426</v>
      </c>
      <c r="AQ179" s="8">
        <v>1566</v>
      </c>
      <c r="AR179" s="8">
        <v>4257</v>
      </c>
      <c r="AS179" s="8">
        <v>14369</v>
      </c>
      <c r="AT179" s="8">
        <v>1965</v>
      </c>
      <c r="AU179" s="8">
        <v>3594</v>
      </c>
      <c r="AV179" s="8">
        <v>6197</v>
      </c>
      <c r="AW179" s="169">
        <v>3.4926512346380133E-3</v>
      </c>
      <c r="AX179" s="141" t="s">
        <v>192</v>
      </c>
      <c r="AY179" s="170"/>
      <c r="AZ179" s="143" t="s">
        <v>191</v>
      </c>
      <c r="BB179" s="106">
        <v>178</v>
      </c>
    </row>
    <row r="180" spans="1:54" ht="13.5" thickBot="1" x14ac:dyDescent="0.25">
      <c r="A180" s="111" t="s">
        <v>122</v>
      </c>
      <c r="B180" s="8">
        <v>168767</v>
      </c>
      <c r="C180" s="8">
        <v>10481</v>
      </c>
      <c r="D180" s="8">
        <v>6196</v>
      </c>
      <c r="E180" s="8">
        <v>10861</v>
      </c>
      <c r="F180" s="8">
        <v>12124</v>
      </c>
      <c r="G180" s="8">
        <v>8937</v>
      </c>
      <c r="H180" s="8">
        <v>19754</v>
      </c>
      <c r="I180" s="8">
        <v>21612</v>
      </c>
      <c r="J180" s="8">
        <v>20408</v>
      </c>
      <c r="K180" s="8">
        <v>21341</v>
      </c>
      <c r="L180" s="8">
        <v>20730</v>
      </c>
      <c r="M180" s="8">
        <v>788</v>
      </c>
      <c r="N180" s="8">
        <v>1496</v>
      </c>
      <c r="O180" s="8">
        <v>11388</v>
      </c>
      <c r="P180" s="8">
        <v>2651</v>
      </c>
      <c r="Q180" s="8">
        <v>5168</v>
      </c>
      <c r="R180" s="8">
        <v>9253</v>
      </c>
      <c r="S180" s="8">
        <v>4445</v>
      </c>
      <c r="T180" s="8">
        <v>6986</v>
      </c>
      <c r="U180" s="8">
        <v>1923</v>
      </c>
      <c r="V180" s="8">
        <v>10861</v>
      </c>
      <c r="W180" s="8">
        <v>2355</v>
      </c>
      <c r="X180" s="8">
        <v>2702</v>
      </c>
      <c r="Y180" s="8">
        <v>1404</v>
      </c>
      <c r="Z180" s="8">
        <v>3887</v>
      </c>
      <c r="AA180" s="8">
        <v>1238</v>
      </c>
      <c r="AB180" s="8">
        <v>8017</v>
      </c>
      <c r="AC180" s="8">
        <v>2651</v>
      </c>
      <c r="AD180" s="8">
        <v>4992</v>
      </c>
      <c r="AE180" s="8">
        <v>12124</v>
      </c>
      <c r="AF180" s="8">
        <v>8356</v>
      </c>
      <c r="AG180" s="8">
        <v>13422</v>
      </c>
      <c r="AH180" s="8">
        <v>1857</v>
      </c>
      <c r="AI180" s="8">
        <v>3095</v>
      </c>
      <c r="AJ180" s="8">
        <v>5333</v>
      </c>
      <c r="AK180" s="8">
        <v>3662</v>
      </c>
      <c r="AL180" s="8">
        <v>9284</v>
      </c>
      <c r="AM180" s="8">
        <v>788</v>
      </c>
      <c r="AN180" s="8">
        <v>4588</v>
      </c>
      <c r="AO180" s="8">
        <v>5549</v>
      </c>
      <c r="AP180" s="8">
        <v>6196</v>
      </c>
      <c r="AQ180" s="8">
        <v>1496</v>
      </c>
      <c r="AR180" s="8">
        <v>4117</v>
      </c>
      <c r="AS180" s="8">
        <v>12057</v>
      </c>
      <c r="AT180" s="8">
        <v>2022</v>
      </c>
      <c r="AU180" s="8">
        <v>3208</v>
      </c>
      <c r="AV180" s="8">
        <v>5731</v>
      </c>
      <c r="AW180" s="169">
        <v>5.3473473358237747E-3</v>
      </c>
      <c r="AX180" s="141" t="s">
        <v>192</v>
      </c>
      <c r="AY180" s="170"/>
      <c r="AZ180" s="143" t="s">
        <v>191</v>
      </c>
      <c r="BB180" s="106">
        <v>179</v>
      </c>
    </row>
    <row r="181" spans="1:54" ht="13.5" thickBot="1" x14ac:dyDescent="0.25">
      <c r="A181" s="111" t="s">
        <v>123</v>
      </c>
      <c r="B181" s="8">
        <v>168891</v>
      </c>
      <c r="C181" s="8">
        <v>10955</v>
      </c>
      <c r="D181" s="8">
        <v>6744</v>
      </c>
      <c r="E181" s="8">
        <v>11709</v>
      </c>
      <c r="F181" s="8">
        <v>12823</v>
      </c>
      <c r="G181" s="8">
        <v>8656</v>
      </c>
      <c r="H181" s="8">
        <v>19658</v>
      </c>
      <c r="I181" s="8">
        <v>20037</v>
      </c>
      <c r="J181" s="8">
        <v>20902</v>
      </c>
      <c r="K181" s="8">
        <v>20415</v>
      </c>
      <c r="L181" s="8">
        <v>19951</v>
      </c>
      <c r="M181" s="8">
        <v>793</v>
      </c>
      <c r="N181" s="8">
        <v>1469</v>
      </c>
      <c r="O181" s="8">
        <v>12220</v>
      </c>
      <c r="P181" s="8">
        <v>2559</v>
      </c>
      <c r="Q181" s="8">
        <v>5033</v>
      </c>
      <c r="R181" s="8">
        <v>8866</v>
      </c>
      <c r="S181" s="8">
        <v>4694</v>
      </c>
      <c r="T181" s="8">
        <v>7664</v>
      </c>
      <c r="U181" s="8">
        <v>1830</v>
      </c>
      <c r="V181" s="8">
        <v>11709</v>
      </c>
      <c r="W181" s="8">
        <v>2349</v>
      </c>
      <c r="X181" s="8">
        <v>2921</v>
      </c>
      <c r="Y181" s="8">
        <v>1299</v>
      </c>
      <c r="Z181" s="8">
        <v>3867</v>
      </c>
      <c r="AA181" s="8">
        <v>1239</v>
      </c>
      <c r="AB181" s="8">
        <v>7328</v>
      </c>
      <c r="AC181" s="8">
        <v>2559</v>
      </c>
      <c r="AD181" s="8">
        <v>4771</v>
      </c>
      <c r="AE181" s="8">
        <v>12823</v>
      </c>
      <c r="AF181" s="8">
        <v>7291</v>
      </c>
      <c r="AG181" s="8">
        <v>13238</v>
      </c>
      <c r="AH181" s="8">
        <v>1667</v>
      </c>
      <c r="AI181" s="8">
        <v>3171</v>
      </c>
      <c r="AJ181" s="8">
        <v>5759</v>
      </c>
      <c r="AK181" s="8">
        <v>3917</v>
      </c>
      <c r="AL181" s="8">
        <v>8947</v>
      </c>
      <c r="AM181" s="8">
        <v>793</v>
      </c>
      <c r="AN181" s="8">
        <v>5177</v>
      </c>
      <c r="AO181" s="8">
        <v>5545</v>
      </c>
      <c r="AP181" s="8">
        <v>6744</v>
      </c>
      <c r="AQ181" s="8">
        <v>1469</v>
      </c>
      <c r="AR181" s="8">
        <v>4117</v>
      </c>
      <c r="AS181" s="8">
        <v>11468</v>
      </c>
      <c r="AT181" s="8">
        <v>2055</v>
      </c>
      <c r="AU181" s="8">
        <v>2996</v>
      </c>
      <c r="AV181" s="8">
        <v>5585</v>
      </c>
      <c r="AW181" s="169">
        <v>8.3389986964467252E-3</v>
      </c>
      <c r="AX181" s="141" t="s">
        <v>192</v>
      </c>
      <c r="AY181" s="170"/>
      <c r="AZ181" s="143" t="s">
        <v>191</v>
      </c>
      <c r="BB181" s="106">
        <v>180</v>
      </c>
    </row>
    <row r="182" spans="1:54" ht="13.5" thickBot="1" x14ac:dyDescent="0.25">
      <c r="A182" s="111" t="s">
        <v>124</v>
      </c>
      <c r="B182" s="8">
        <v>138124</v>
      </c>
      <c r="C182" s="8">
        <v>9053</v>
      </c>
      <c r="D182" s="8">
        <v>5322</v>
      </c>
      <c r="E182" s="8">
        <v>10074</v>
      </c>
      <c r="F182" s="8">
        <v>9943</v>
      </c>
      <c r="G182" s="8">
        <v>7260</v>
      </c>
      <c r="H182" s="8">
        <v>16016</v>
      </c>
      <c r="I182" s="8">
        <v>15889</v>
      </c>
      <c r="J182" s="8">
        <v>17181</v>
      </c>
      <c r="K182" s="8">
        <v>17145</v>
      </c>
      <c r="L182" s="8">
        <v>15929</v>
      </c>
      <c r="M182" s="8">
        <v>762</v>
      </c>
      <c r="N182" s="8">
        <v>1328</v>
      </c>
      <c r="O182" s="8">
        <v>9898</v>
      </c>
      <c r="P182" s="8">
        <v>2324</v>
      </c>
      <c r="Q182" s="8">
        <v>4061</v>
      </c>
      <c r="R182" s="8">
        <v>7080</v>
      </c>
      <c r="S182" s="8">
        <v>3690</v>
      </c>
      <c r="T182" s="8">
        <v>6195</v>
      </c>
      <c r="U182" s="8">
        <v>1412</v>
      </c>
      <c r="V182" s="8">
        <v>10074</v>
      </c>
      <c r="W182" s="8">
        <v>1858</v>
      </c>
      <c r="X182" s="8">
        <v>2288</v>
      </c>
      <c r="Y182" s="8">
        <v>971</v>
      </c>
      <c r="Z182" s="8">
        <v>3229</v>
      </c>
      <c r="AA182" s="8">
        <v>1020</v>
      </c>
      <c r="AB182" s="8">
        <v>5813</v>
      </c>
      <c r="AC182" s="8">
        <v>2324</v>
      </c>
      <c r="AD182" s="8">
        <v>4077</v>
      </c>
      <c r="AE182" s="8">
        <v>9943</v>
      </c>
      <c r="AF182" s="8">
        <v>5619</v>
      </c>
      <c r="AG182" s="8">
        <v>10986</v>
      </c>
      <c r="AH182" s="8">
        <v>1391</v>
      </c>
      <c r="AI182" s="8">
        <v>2381</v>
      </c>
      <c r="AJ182" s="8">
        <v>4875</v>
      </c>
      <c r="AK182" s="8">
        <v>3345</v>
      </c>
      <c r="AL182" s="8">
        <v>7165</v>
      </c>
      <c r="AM182" s="8">
        <v>762</v>
      </c>
      <c r="AN182" s="8">
        <v>4350</v>
      </c>
      <c r="AO182" s="8">
        <v>4497</v>
      </c>
      <c r="AP182" s="8">
        <v>5322</v>
      </c>
      <c r="AQ182" s="8">
        <v>1328</v>
      </c>
      <c r="AR182" s="8">
        <v>3420</v>
      </c>
      <c r="AS182" s="8">
        <v>9980</v>
      </c>
      <c r="AT182" s="8">
        <v>1771</v>
      </c>
      <c r="AU182" s="8">
        <v>2391</v>
      </c>
      <c r="AV182" s="8">
        <v>4506</v>
      </c>
      <c r="AW182" s="169">
        <v>1.3253003260370091E-2</v>
      </c>
      <c r="AX182" s="141" t="s">
        <v>192</v>
      </c>
      <c r="AY182" s="170"/>
      <c r="AZ182" s="143" t="s">
        <v>191</v>
      </c>
      <c r="BB182" s="106">
        <v>181</v>
      </c>
    </row>
    <row r="183" spans="1:54" ht="13.5" thickBot="1" x14ac:dyDescent="0.25">
      <c r="A183" s="111" t="s">
        <v>125</v>
      </c>
      <c r="B183" s="8">
        <v>120141</v>
      </c>
      <c r="C183" s="8">
        <v>7261</v>
      </c>
      <c r="D183" s="8">
        <v>4563</v>
      </c>
      <c r="E183" s="8">
        <v>8371</v>
      </c>
      <c r="F183" s="8">
        <v>8564</v>
      </c>
      <c r="G183" s="8">
        <v>6202</v>
      </c>
      <c r="H183" s="8">
        <v>14305</v>
      </c>
      <c r="I183" s="8">
        <v>14967</v>
      </c>
      <c r="J183" s="8">
        <v>14153</v>
      </c>
      <c r="K183" s="8">
        <v>15233</v>
      </c>
      <c r="L183" s="8">
        <v>14098</v>
      </c>
      <c r="M183" s="8">
        <v>560</v>
      </c>
      <c r="N183" s="8">
        <v>1054</v>
      </c>
      <c r="O183" s="8">
        <v>8888</v>
      </c>
      <c r="P183" s="8">
        <v>1922</v>
      </c>
      <c r="Q183" s="8">
        <v>4111</v>
      </c>
      <c r="R183" s="8">
        <v>5998</v>
      </c>
      <c r="S183" s="8">
        <v>3039</v>
      </c>
      <c r="T183" s="8">
        <v>5263</v>
      </c>
      <c r="U183" s="8">
        <v>1168</v>
      </c>
      <c r="V183" s="8">
        <v>8371</v>
      </c>
      <c r="W183" s="8">
        <v>2035</v>
      </c>
      <c r="X183" s="8">
        <v>1783</v>
      </c>
      <c r="Y183" s="8">
        <v>734</v>
      </c>
      <c r="Z183" s="8">
        <v>2994</v>
      </c>
      <c r="AA183" s="8">
        <v>1059</v>
      </c>
      <c r="AB183" s="8">
        <v>5413</v>
      </c>
      <c r="AC183" s="8">
        <v>1922</v>
      </c>
      <c r="AD183" s="8">
        <v>3510</v>
      </c>
      <c r="AE183" s="8">
        <v>8564</v>
      </c>
      <c r="AF183" s="8">
        <v>5595</v>
      </c>
      <c r="AG183" s="8">
        <v>8890</v>
      </c>
      <c r="AH183" s="8">
        <v>1206</v>
      </c>
      <c r="AI183" s="8">
        <v>2116</v>
      </c>
      <c r="AJ183" s="8">
        <v>4196</v>
      </c>
      <c r="AK183" s="8">
        <v>2627</v>
      </c>
      <c r="AL183" s="8">
        <v>6299</v>
      </c>
      <c r="AM183" s="8">
        <v>560</v>
      </c>
      <c r="AN183" s="8">
        <v>3814</v>
      </c>
      <c r="AO183" s="8">
        <v>4118</v>
      </c>
      <c r="AP183" s="8">
        <v>4563</v>
      </c>
      <c r="AQ183" s="8">
        <v>1054</v>
      </c>
      <c r="AR183" s="8">
        <v>2851</v>
      </c>
      <c r="AS183" s="8">
        <v>8934</v>
      </c>
      <c r="AT183" s="8">
        <v>1524</v>
      </c>
      <c r="AU183" s="8">
        <v>2255</v>
      </c>
      <c r="AV183" s="8">
        <v>3575</v>
      </c>
      <c r="AW183" s="169">
        <v>2.236666029439878E-2</v>
      </c>
      <c r="AX183" s="141" t="s">
        <v>192</v>
      </c>
      <c r="AY183" s="170"/>
      <c r="AZ183" s="143" t="s">
        <v>191</v>
      </c>
      <c r="BB183" s="106">
        <v>182</v>
      </c>
    </row>
    <row r="184" spans="1:54" ht="13.5" thickBot="1" x14ac:dyDescent="0.25">
      <c r="A184" s="111" t="s">
        <v>126</v>
      </c>
      <c r="B184" s="8">
        <v>100381</v>
      </c>
      <c r="C184" s="8">
        <v>5851</v>
      </c>
      <c r="D184" s="8">
        <v>3682</v>
      </c>
      <c r="E184" s="8">
        <v>6671</v>
      </c>
      <c r="F184" s="8">
        <v>6754</v>
      </c>
      <c r="G184" s="8">
        <v>5018</v>
      </c>
      <c r="H184" s="8">
        <v>12403</v>
      </c>
      <c r="I184" s="8">
        <v>13075</v>
      </c>
      <c r="J184" s="8">
        <v>11724</v>
      </c>
      <c r="K184" s="8">
        <v>12777</v>
      </c>
      <c r="L184" s="8">
        <v>11874</v>
      </c>
      <c r="M184" s="8">
        <v>424</v>
      </c>
      <c r="N184" s="8">
        <v>769</v>
      </c>
      <c r="O184" s="8">
        <v>7769</v>
      </c>
      <c r="P184" s="8">
        <v>1590</v>
      </c>
      <c r="Q184" s="8">
        <v>3853</v>
      </c>
      <c r="R184" s="8">
        <v>5101</v>
      </c>
      <c r="S184" s="8">
        <v>2455</v>
      </c>
      <c r="T184" s="8">
        <v>4457</v>
      </c>
      <c r="U184" s="8">
        <v>847</v>
      </c>
      <c r="V184" s="8">
        <v>6671</v>
      </c>
      <c r="W184" s="8">
        <v>1946</v>
      </c>
      <c r="X184" s="8">
        <v>1343</v>
      </c>
      <c r="Y184" s="8">
        <v>648</v>
      </c>
      <c r="Z184" s="8">
        <v>2688</v>
      </c>
      <c r="AA184" s="8">
        <v>1009</v>
      </c>
      <c r="AB184" s="8">
        <v>4877</v>
      </c>
      <c r="AC184" s="8">
        <v>1590</v>
      </c>
      <c r="AD184" s="8">
        <v>2818</v>
      </c>
      <c r="AE184" s="8">
        <v>6754</v>
      </c>
      <c r="AF184" s="8">
        <v>4985</v>
      </c>
      <c r="AG184" s="8">
        <v>7267</v>
      </c>
      <c r="AH184" s="8">
        <v>1058</v>
      </c>
      <c r="AI184" s="8">
        <v>1797</v>
      </c>
      <c r="AJ184" s="8">
        <v>3449</v>
      </c>
      <c r="AK184" s="8">
        <v>2175</v>
      </c>
      <c r="AL184" s="8">
        <v>5163</v>
      </c>
      <c r="AM184" s="8">
        <v>424</v>
      </c>
      <c r="AN184" s="8">
        <v>3368</v>
      </c>
      <c r="AO184" s="8">
        <v>3311</v>
      </c>
      <c r="AP184" s="8">
        <v>3682</v>
      </c>
      <c r="AQ184" s="8">
        <v>769</v>
      </c>
      <c r="AR184" s="8">
        <v>2333</v>
      </c>
      <c r="AS184" s="8">
        <v>7614</v>
      </c>
      <c r="AT184" s="8">
        <v>1353</v>
      </c>
      <c r="AU184" s="8">
        <v>2064</v>
      </c>
      <c r="AV184" s="8">
        <v>2512</v>
      </c>
      <c r="AW184" s="169">
        <v>3.9151295866598497E-2</v>
      </c>
      <c r="AX184" s="141" t="s">
        <v>192</v>
      </c>
      <c r="AY184" s="170"/>
      <c r="AZ184" s="143" t="s">
        <v>191</v>
      </c>
      <c r="BB184" s="106">
        <v>183</v>
      </c>
    </row>
    <row r="185" spans="1:54" ht="13.5" thickBot="1" x14ac:dyDescent="0.25">
      <c r="A185" s="111" t="s">
        <v>127</v>
      </c>
      <c r="B185" s="8">
        <v>75560</v>
      </c>
      <c r="C185" s="8">
        <v>3997</v>
      </c>
      <c r="D185" s="8">
        <v>2770</v>
      </c>
      <c r="E185" s="8">
        <v>5125</v>
      </c>
      <c r="F185" s="8">
        <v>5702</v>
      </c>
      <c r="G185" s="8">
        <v>3713</v>
      </c>
      <c r="H185" s="8">
        <v>9353</v>
      </c>
      <c r="I185" s="8">
        <v>9675</v>
      </c>
      <c r="J185" s="8">
        <v>8531</v>
      </c>
      <c r="K185" s="8">
        <v>9108</v>
      </c>
      <c r="L185" s="8">
        <v>9004</v>
      </c>
      <c r="M185" s="8">
        <v>349</v>
      </c>
      <c r="N185" s="8">
        <v>545</v>
      </c>
      <c r="O185" s="8">
        <v>6403</v>
      </c>
      <c r="P185" s="8">
        <v>1285</v>
      </c>
      <c r="Q185" s="8">
        <v>3028</v>
      </c>
      <c r="R185" s="8">
        <v>4017</v>
      </c>
      <c r="S185" s="8">
        <v>2044</v>
      </c>
      <c r="T185" s="8">
        <v>3179</v>
      </c>
      <c r="U185" s="8">
        <v>704</v>
      </c>
      <c r="V185" s="8">
        <v>5125</v>
      </c>
      <c r="W185" s="8">
        <v>1658</v>
      </c>
      <c r="X185" s="8">
        <v>781</v>
      </c>
      <c r="Y185" s="8">
        <v>496</v>
      </c>
      <c r="Z185" s="8">
        <v>2061</v>
      </c>
      <c r="AA185" s="8">
        <v>742</v>
      </c>
      <c r="AB185" s="8">
        <v>3877</v>
      </c>
      <c r="AC185" s="8">
        <v>1285</v>
      </c>
      <c r="AD185" s="8">
        <v>2047</v>
      </c>
      <c r="AE185" s="8">
        <v>5702</v>
      </c>
      <c r="AF185" s="8">
        <v>3680</v>
      </c>
      <c r="AG185" s="8">
        <v>5352</v>
      </c>
      <c r="AH185" s="8">
        <v>704</v>
      </c>
      <c r="AI185" s="8">
        <v>1297</v>
      </c>
      <c r="AJ185" s="8">
        <v>2308</v>
      </c>
      <c r="AK185" s="8">
        <v>1558</v>
      </c>
      <c r="AL185" s="8">
        <v>3594</v>
      </c>
      <c r="AM185" s="8">
        <v>349</v>
      </c>
      <c r="AN185" s="8">
        <v>2701</v>
      </c>
      <c r="AO185" s="8">
        <v>2589</v>
      </c>
      <c r="AP185" s="8">
        <v>2770</v>
      </c>
      <c r="AQ185" s="8">
        <v>545</v>
      </c>
      <c r="AR185" s="8">
        <v>1658</v>
      </c>
      <c r="AS185" s="8">
        <v>5514</v>
      </c>
      <c r="AT185" s="8">
        <v>962</v>
      </c>
      <c r="AU185" s="8">
        <v>1464</v>
      </c>
      <c r="AV185" s="8">
        <v>1769</v>
      </c>
      <c r="AW185" s="169">
        <v>6.9160279691357227E-2</v>
      </c>
      <c r="AX185" s="141" t="s">
        <v>192</v>
      </c>
      <c r="AY185" s="170"/>
      <c r="AZ185" s="143" t="s">
        <v>191</v>
      </c>
      <c r="BB185" s="106">
        <v>184</v>
      </c>
    </row>
    <row r="186" spans="1:54" ht="13.5" thickBot="1" x14ac:dyDescent="0.25">
      <c r="A186" s="113" t="s">
        <v>128</v>
      </c>
      <c r="B186" s="8">
        <v>47917</v>
      </c>
      <c r="C186" s="8">
        <v>2528</v>
      </c>
      <c r="D186" s="8">
        <v>1860</v>
      </c>
      <c r="E186" s="8">
        <v>3246</v>
      </c>
      <c r="F186" s="8">
        <v>3653</v>
      </c>
      <c r="G186" s="8">
        <v>2226</v>
      </c>
      <c r="H186" s="8">
        <v>5613</v>
      </c>
      <c r="I186" s="8">
        <v>6303</v>
      </c>
      <c r="J186" s="8">
        <v>5293</v>
      </c>
      <c r="K186" s="8">
        <v>5639</v>
      </c>
      <c r="L186" s="8">
        <v>5880</v>
      </c>
      <c r="M186" s="8">
        <v>260</v>
      </c>
      <c r="N186" s="8">
        <v>411</v>
      </c>
      <c r="O186" s="8">
        <v>4131</v>
      </c>
      <c r="P186" s="8">
        <v>874</v>
      </c>
      <c r="Q186" s="8">
        <v>1711</v>
      </c>
      <c r="R186" s="8">
        <v>2614</v>
      </c>
      <c r="S186" s="8">
        <v>1305</v>
      </c>
      <c r="T186" s="8">
        <v>2034</v>
      </c>
      <c r="U186" s="8">
        <v>456</v>
      </c>
      <c r="V186" s="8">
        <v>3246</v>
      </c>
      <c r="W186" s="8">
        <v>1191</v>
      </c>
      <c r="X186" s="8">
        <v>510</v>
      </c>
      <c r="Y186" s="8">
        <v>349</v>
      </c>
      <c r="Z186" s="8">
        <v>1363</v>
      </c>
      <c r="AA186" s="8">
        <v>489</v>
      </c>
      <c r="AB186" s="8">
        <v>2751</v>
      </c>
      <c r="AC186" s="8">
        <v>874</v>
      </c>
      <c r="AD186" s="8">
        <v>1163</v>
      </c>
      <c r="AE186" s="8">
        <v>3653</v>
      </c>
      <c r="AF186" s="8">
        <v>2353</v>
      </c>
      <c r="AG186" s="8">
        <v>3259</v>
      </c>
      <c r="AH186" s="8">
        <v>391</v>
      </c>
      <c r="AI186" s="8">
        <v>801</v>
      </c>
      <c r="AJ186" s="8">
        <v>1288</v>
      </c>
      <c r="AK186" s="8">
        <v>1038</v>
      </c>
      <c r="AL186" s="8">
        <v>2149</v>
      </c>
      <c r="AM186" s="8">
        <v>260</v>
      </c>
      <c r="AN186" s="8">
        <v>1635</v>
      </c>
      <c r="AO186" s="8">
        <v>1852</v>
      </c>
      <c r="AP186" s="8">
        <v>1860</v>
      </c>
      <c r="AQ186" s="8">
        <v>411</v>
      </c>
      <c r="AR186" s="8">
        <v>980</v>
      </c>
      <c r="AS186" s="8">
        <v>3490</v>
      </c>
      <c r="AT186" s="8">
        <v>607</v>
      </c>
      <c r="AU186" s="8">
        <v>869</v>
      </c>
      <c r="AV186" s="8">
        <v>965</v>
      </c>
      <c r="AW186" s="169">
        <v>0.16079817203843261</v>
      </c>
      <c r="AX186" s="141" t="s">
        <v>192</v>
      </c>
      <c r="AY186" s="170"/>
      <c r="AZ186" s="143" t="s">
        <v>191</v>
      </c>
      <c r="BB186" s="106">
        <v>185</v>
      </c>
    </row>
    <row r="187" spans="1:54" ht="13.5" thickBot="1" x14ac:dyDescent="0.25">
      <c r="A187" s="114" t="s">
        <v>129</v>
      </c>
      <c r="B187" s="8">
        <v>24189</v>
      </c>
      <c r="C187" s="8">
        <v>1324</v>
      </c>
      <c r="D187" s="8">
        <v>830</v>
      </c>
      <c r="E187" s="8">
        <v>1748</v>
      </c>
      <c r="F187" s="8">
        <v>2177</v>
      </c>
      <c r="G187" s="8">
        <v>909</v>
      </c>
      <c r="H187" s="8">
        <v>2945</v>
      </c>
      <c r="I187" s="8">
        <v>3117</v>
      </c>
      <c r="J187" s="8">
        <v>2772</v>
      </c>
      <c r="K187" s="8">
        <v>2821</v>
      </c>
      <c r="L187" s="8">
        <v>2914</v>
      </c>
      <c r="M187" s="8">
        <v>148</v>
      </c>
      <c r="N187" s="8">
        <v>174</v>
      </c>
      <c r="O187" s="8">
        <v>1870</v>
      </c>
      <c r="P187" s="8">
        <v>440</v>
      </c>
      <c r="Q187" s="8">
        <v>827</v>
      </c>
      <c r="R187" s="8">
        <v>1499</v>
      </c>
      <c r="S187" s="8">
        <v>564</v>
      </c>
      <c r="T187" s="8">
        <v>1119</v>
      </c>
      <c r="U187" s="8">
        <v>170</v>
      </c>
      <c r="V187" s="8">
        <v>1748</v>
      </c>
      <c r="W187" s="8">
        <v>499</v>
      </c>
      <c r="X187" s="8">
        <v>288</v>
      </c>
      <c r="Y187" s="8">
        <v>132</v>
      </c>
      <c r="Z187" s="8">
        <v>819</v>
      </c>
      <c r="AA187" s="8">
        <v>183</v>
      </c>
      <c r="AB187" s="8">
        <v>1383</v>
      </c>
      <c r="AC187" s="8">
        <v>440</v>
      </c>
      <c r="AD187" s="8">
        <v>464</v>
      </c>
      <c r="AE187" s="8">
        <v>2177</v>
      </c>
      <c r="AF187" s="8">
        <v>1194</v>
      </c>
      <c r="AG187" s="8">
        <v>1653</v>
      </c>
      <c r="AH187" s="8">
        <v>213</v>
      </c>
      <c r="AI187" s="8">
        <v>332</v>
      </c>
      <c r="AJ187" s="8">
        <v>619</v>
      </c>
      <c r="AK187" s="8">
        <v>569</v>
      </c>
      <c r="AL187" s="8">
        <v>1063</v>
      </c>
      <c r="AM187" s="8">
        <v>148</v>
      </c>
      <c r="AN187" s="8">
        <v>807</v>
      </c>
      <c r="AO187" s="8">
        <v>1044</v>
      </c>
      <c r="AP187" s="8">
        <v>830</v>
      </c>
      <c r="AQ187" s="8">
        <v>174</v>
      </c>
      <c r="AR187" s="8">
        <v>467</v>
      </c>
      <c r="AS187" s="8">
        <v>1758</v>
      </c>
      <c r="AT187" s="8">
        <v>275</v>
      </c>
      <c r="AU187" s="8">
        <v>351</v>
      </c>
      <c r="AV187" s="8">
        <v>380</v>
      </c>
      <c r="AW187" s="169"/>
      <c r="AX187" s="141"/>
      <c r="AY187" s="170"/>
      <c r="AZ187" s="143"/>
      <c r="BB187" s="106">
        <v>186</v>
      </c>
    </row>
    <row r="188" spans="1:54" ht="13.5" thickBot="1" x14ac:dyDescent="0.25">
      <c r="A188" s="110" t="s">
        <v>134</v>
      </c>
      <c r="B188" s="163"/>
      <c r="C188" s="163"/>
      <c r="D188" s="163"/>
      <c r="E188" s="163"/>
      <c r="F188" s="163"/>
      <c r="G188" s="163"/>
      <c r="H188" s="163"/>
      <c r="I188" s="163"/>
      <c r="J188" s="163"/>
      <c r="K188" s="163"/>
      <c r="L188" s="163"/>
      <c r="M188" s="163"/>
      <c r="N188" s="163"/>
      <c r="O188" s="163"/>
      <c r="P188" s="163"/>
      <c r="Q188" s="171"/>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72"/>
      <c r="AW188" s="164"/>
      <c r="AX188" s="165"/>
      <c r="AY188" s="166"/>
      <c r="AZ188" s="167"/>
      <c r="BB188" s="106">
        <v>187</v>
      </c>
    </row>
    <row r="189" spans="1:54" ht="13.5" thickBot="1" x14ac:dyDescent="0.25">
      <c r="A189" s="111" t="s">
        <v>89</v>
      </c>
      <c r="B189" s="8">
        <v>27546</v>
      </c>
      <c r="C189" s="8">
        <v>1353</v>
      </c>
      <c r="D189" s="8">
        <v>1127</v>
      </c>
      <c r="E189" s="8">
        <v>695</v>
      </c>
      <c r="F189" s="8">
        <v>1724</v>
      </c>
      <c r="G189" s="8">
        <v>1789</v>
      </c>
      <c r="H189" s="8">
        <v>4082</v>
      </c>
      <c r="I189" s="8">
        <v>3969</v>
      </c>
      <c r="J189" s="8">
        <v>2312</v>
      </c>
      <c r="K189" s="8">
        <v>2734</v>
      </c>
      <c r="L189" s="8">
        <v>4266</v>
      </c>
      <c r="M189" s="8">
        <v>311</v>
      </c>
      <c r="N189" s="8">
        <v>323</v>
      </c>
      <c r="O189" s="8">
        <v>2861</v>
      </c>
      <c r="P189" s="8">
        <v>0</v>
      </c>
      <c r="Q189" s="8">
        <v>630</v>
      </c>
      <c r="R189" s="8">
        <v>2684</v>
      </c>
      <c r="S189" s="8">
        <v>996</v>
      </c>
      <c r="T189" s="8">
        <v>416</v>
      </c>
      <c r="U189" s="8">
        <v>263</v>
      </c>
      <c r="V189" s="8">
        <v>695</v>
      </c>
      <c r="W189" s="8">
        <v>433</v>
      </c>
      <c r="X189" s="8">
        <v>488</v>
      </c>
      <c r="Y189" s="8">
        <v>423</v>
      </c>
      <c r="Z189" s="8">
        <v>915</v>
      </c>
      <c r="AA189" s="8">
        <v>404</v>
      </c>
      <c r="AB189" s="8">
        <v>2020</v>
      </c>
      <c r="AC189" s="8">
        <v>0</v>
      </c>
      <c r="AD189" s="8">
        <v>935</v>
      </c>
      <c r="AE189" s="8">
        <v>1724</v>
      </c>
      <c r="AF189" s="8">
        <v>1833</v>
      </c>
      <c r="AG189" s="8">
        <v>1896</v>
      </c>
      <c r="AH189" s="8">
        <v>325</v>
      </c>
      <c r="AI189" s="8">
        <v>443</v>
      </c>
      <c r="AJ189" s="8">
        <v>768</v>
      </c>
      <c r="AK189" s="8">
        <v>541</v>
      </c>
      <c r="AL189" s="8">
        <v>1180</v>
      </c>
      <c r="AM189" s="8">
        <v>311</v>
      </c>
      <c r="AN189" s="8">
        <v>1432</v>
      </c>
      <c r="AO189" s="8">
        <v>767</v>
      </c>
      <c r="AP189" s="8">
        <v>1127</v>
      </c>
      <c r="AQ189" s="8">
        <v>323</v>
      </c>
      <c r="AR189" s="8">
        <v>324</v>
      </c>
      <c r="AS189" s="8">
        <v>1554</v>
      </c>
      <c r="AT189" s="8">
        <v>591</v>
      </c>
      <c r="AU189" s="8">
        <v>217</v>
      </c>
      <c r="AV189" s="8">
        <v>888</v>
      </c>
      <c r="AW189" s="169">
        <v>4.2772537837245002E-3</v>
      </c>
      <c r="AX189" s="141" t="s">
        <v>192</v>
      </c>
      <c r="AY189" s="170"/>
      <c r="AZ189" s="143" t="s">
        <v>191</v>
      </c>
      <c r="BB189" s="106">
        <v>188</v>
      </c>
    </row>
    <row r="190" spans="1:54" ht="13.5" thickBot="1" x14ac:dyDescent="0.25">
      <c r="A190" s="111" t="s">
        <v>91</v>
      </c>
      <c r="B190" s="8">
        <v>110551</v>
      </c>
      <c r="C190" s="8">
        <v>5755</v>
      </c>
      <c r="D190" s="8">
        <v>4719</v>
      </c>
      <c r="E190" s="8">
        <v>3096</v>
      </c>
      <c r="F190" s="8">
        <v>6754</v>
      </c>
      <c r="G190" s="8">
        <v>7278</v>
      </c>
      <c r="H190" s="8">
        <v>16153</v>
      </c>
      <c r="I190" s="8">
        <v>15561</v>
      </c>
      <c r="J190" s="8">
        <v>9477</v>
      </c>
      <c r="K190" s="8">
        <v>11175</v>
      </c>
      <c r="L190" s="8">
        <v>16235</v>
      </c>
      <c r="M190" s="8">
        <v>1171</v>
      </c>
      <c r="N190" s="8">
        <v>1212</v>
      </c>
      <c r="O190" s="8">
        <v>11965</v>
      </c>
      <c r="P190" s="8">
        <v>0</v>
      </c>
      <c r="Q190" s="8">
        <v>2006</v>
      </c>
      <c r="R190" s="8">
        <v>11000</v>
      </c>
      <c r="S190" s="8">
        <v>4357</v>
      </c>
      <c r="T190" s="8">
        <v>1850</v>
      </c>
      <c r="U190" s="8">
        <v>1052</v>
      </c>
      <c r="V190" s="8">
        <v>3096</v>
      </c>
      <c r="W190" s="8">
        <v>1656</v>
      </c>
      <c r="X190" s="8">
        <v>1935</v>
      </c>
      <c r="Y190" s="8">
        <v>1919</v>
      </c>
      <c r="Z190" s="8">
        <v>3984</v>
      </c>
      <c r="AA190" s="8">
        <v>1709</v>
      </c>
      <c r="AB190" s="8">
        <v>6908</v>
      </c>
      <c r="AC190" s="8">
        <v>0</v>
      </c>
      <c r="AD190" s="8">
        <v>3661</v>
      </c>
      <c r="AE190" s="8">
        <v>6754</v>
      </c>
      <c r="AF190" s="8">
        <v>6527</v>
      </c>
      <c r="AG190" s="8">
        <v>7627</v>
      </c>
      <c r="AH190" s="8">
        <v>1237</v>
      </c>
      <c r="AI190" s="8">
        <v>1853</v>
      </c>
      <c r="AJ190" s="8">
        <v>3147</v>
      </c>
      <c r="AK190" s="8">
        <v>2505</v>
      </c>
      <c r="AL190" s="8">
        <v>4778</v>
      </c>
      <c r="AM190" s="8">
        <v>1171</v>
      </c>
      <c r="AN190" s="8">
        <v>5952</v>
      </c>
      <c r="AO190" s="8">
        <v>3307</v>
      </c>
      <c r="AP190" s="8">
        <v>4719</v>
      </c>
      <c r="AQ190" s="8">
        <v>1212</v>
      </c>
      <c r="AR190" s="8">
        <v>1315</v>
      </c>
      <c r="AS190" s="8">
        <v>6397</v>
      </c>
      <c r="AT190" s="8">
        <v>2565</v>
      </c>
      <c r="AU190" s="8">
        <v>862</v>
      </c>
      <c r="AV190" s="8">
        <v>3490</v>
      </c>
      <c r="AW190" s="169">
        <v>1.7636193181290783E-4</v>
      </c>
      <c r="AX190" s="141" t="s">
        <v>192</v>
      </c>
      <c r="AY190" s="170"/>
      <c r="AZ190" s="143" t="s">
        <v>191</v>
      </c>
      <c r="BB190" s="106">
        <v>189</v>
      </c>
    </row>
    <row r="191" spans="1:54" ht="13.5" thickBot="1" x14ac:dyDescent="0.25">
      <c r="A191" s="111" t="s">
        <v>92</v>
      </c>
      <c r="B191" s="8">
        <v>137119</v>
      </c>
      <c r="C191" s="8">
        <v>7257</v>
      </c>
      <c r="D191" s="8">
        <v>6342</v>
      </c>
      <c r="E191" s="8">
        <v>4149</v>
      </c>
      <c r="F191" s="8">
        <v>9180</v>
      </c>
      <c r="G191" s="8">
        <v>8789</v>
      </c>
      <c r="H191" s="8">
        <v>19645</v>
      </c>
      <c r="I191" s="8">
        <v>18653</v>
      </c>
      <c r="J191" s="8">
        <v>12354</v>
      </c>
      <c r="K191" s="8">
        <v>13170</v>
      </c>
      <c r="L191" s="8">
        <v>18522</v>
      </c>
      <c r="M191" s="8">
        <v>1506</v>
      </c>
      <c r="N191" s="8">
        <v>1446</v>
      </c>
      <c r="O191" s="8">
        <v>16106</v>
      </c>
      <c r="P191" s="8">
        <v>0</v>
      </c>
      <c r="Q191" s="8">
        <v>2016</v>
      </c>
      <c r="R191" s="8">
        <v>13568</v>
      </c>
      <c r="S191" s="8">
        <v>5943</v>
      </c>
      <c r="T191" s="8">
        <v>2728</v>
      </c>
      <c r="U191" s="8">
        <v>1114</v>
      </c>
      <c r="V191" s="8">
        <v>4149</v>
      </c>
      <c r="W191" s="8">
        <v>2215</v>
      </c>
      <c r="X191" s="8">
        <v>2119</v>
      </c>
      <c r="Y191" s="8">
        <v>2950</v>
      </c>
      <c r="Z191" s="8">
        <v>4711</v>
      </c>
      <c r="AA191" s="8">
        <v>2256</v>
      </c>
      <c r="AB191" s="8">
        <v>7427</v>
      </c>
      <c r="AC191" s="8">
        <v>0</v>
      </c>
      <c r="AD191" s="8">
        <v>4330</v>
      </c>
      <c r="AE191" s="8">
        <v>9180</v>
      </c>
      <c r="AF191" s="8">
        <v>6998</v>
      </c>
      <c r="AG191" s="8">
        <v>9626</v>
      </c>
      <c r="AH191" s="8">
        <v>1652</v>
      </c>
      <c r="AI191" s="8">
        <v>2358</v>
      </c>
      <c r="AJ191" s="8">
        <v>4061</v>
      </c>
      <c r="AK191" s="8">
        <v>3296</v>
      </c>
      <c r="AL191" s="8">
        <v>5874</v>
      </c>
      <c r="AM191" s="8">
        <v>1506</v>
      </c>
      <c r="AN191" s="8">
        <v>7948</v>
      </c>
      <c r="AO191" s="8">
        <v>3776</v>
      </c>
      <c r="AP191" s="8">
        <v>6342</v>
      </c>
      <c r="AQ191" s="8">
        <v>1446</v>
      </c>
      <c r="AR191" s="8">
        <v>1842</v>
      </c>
      <c r="AS191" s="8">
        <v>7296</v>
      </c>
      <c r="AT191" s="8">
        <v>3345</v>
      </c>
      <c r="AU191" s="8">
        <v>1021</v>
      </c>
      <c r="AV191" s="8">
        <v>4026</v>
      </c>
      <c r="AW191" s="169">
        <v>1.3597068758229805E-4</v>
      </c>
      <c r="AX191" s="141" t="s">
        <v>192</v>
      </c>
      <c r="AY191" s="170"/>
      <c r="AZ191" s="143" t="s">
        <v>191</v>
      </c>
      <c r="BB191" s="106">
        <v>190</v>
      </c>
    </row>
    <row r="192" spans="1:54" ht="13.5" thickBot="1" x14ac:dyDescent="0.25">
      <c r="A192" s="111" t="s">
        <v>93</v>
      </c>
      <c r="B192" s="8">
        <v>150805</v>
      </c>
      <c r="C192" s="8">
        <v>7854</v>
      </c>
      <c r="D192" s="8">
        <v>7035</v>
      </c>
      <c r="E192" s="8">
        <v>4745</v>
      </c>
      <c r="F192" s="8">
        <v>9929</v>
      </c>
      <c r="G192" s="8">
        <v>10134</v>
      </c>
      <c r="H192" s="8">
        <v>21596</v>
      </c>
      <c r="I192" s="8">
        <v>20831</v>
      </c>
      <c r="J192" s="8">
        <v>13973</v>
      </c>
      <c r="K192" s="8">
        <v>14344</v>
      </c>
      <c r="L192" s="8">
        <v>18932</v>
      </c>
      <c r="M192" s="8">
        <v>1856</v>
      </c>
      <c r="N192" s="8">
        <v>1653</v>
      </c>
      <c r="O192" s="8">
        <v>17923</v>
      </c>
      <c r="P192" s="8">
        <v>0</v>
      </c>
      <c r="Q192" s="8">
        <v>2184</v>
      </c>
      <c r="R192" s="8">
        <v>14558</v>
      </c>
      <c r="S192" s="8">
        <v>6434</v>
      </c>
      <c r="T192" s="8">
        <v>3297</v>
      </c>
      <c r="U192" s="8">
        <v>1233</v>
      </c>
      <c r="V192" s="8">
        <v>4745</v>
      </c>
      <c r="W192" s="8">
        <v>2391</v>
      </c>
      <c r="X192" s="8">
        <v>2227</v>
      </c>
      <c r="Y192" s="8">
        <v>3403</v>
      </c>
      <c r="Z192" s="8">
        <v>4608</v>
      </c>
      <c r="AA192" s="8">
        <v>2513</v>
      </c>
      <c r="AB192" s="8">
        <v>7701</v>
      </c>
      <c r="AC192" s="8">
        <v>0</v>
      </c>
      <c r="AD192" s="8">
        <v>4408</v>
      </c>
      <c r="AE192" s="8">
        <v>9929</v>
      </c>
      <c r="AF192" s="8">
        <v>7666</v>
      </c>
      <c r="AG192" s="8">
        <v>10676</v>
      </c>
      <c r="AH192" s="8">
        <v>1783</v>
      </c>
      <c r="AI192" s="8">
        <v>2414</v>
      </c>
      <c r="AJ192" s="8">
        <v>4854</v>
      </c>
      <c r="AK192" s="8">
        <v>3670</v>
      </c>
      <c r="AL192" s="8">
        <v>6507</v>
      </c>
      <c r="AM192" s="8">
        <v>1856</v>
      </c>
      <c r="AN192" s="8">
        <v>9098</v>
      </c>
      <c r="AO192" s="8">
        <v>4329</v>
      </c>
      <c r="AP192" s="8">
        <v>7035</v>
      </c>
      <c r="AQ192" s="8">
        <v>1653</v>
      </c>
      <c r="AR192" s="8">
        <v>1957</v>
      </c>
      <c r="AS192" s="8">
        <v>7837</v>
      </c>
      <c r="AT192" s="8">
        <v>4493</v>
      </c>
      <c r="AU192" s="8">
        <v>1137</v>
      </c>
      <c r="AV192" s="8">
        <v>4209</v>
      </c>
      <c r="AW192" s="169">
        <v>1.1661807580174928E-4</v>
      </c>
      <c r="AX192" s="141" t="s">
        <v>192</v>
      </c>
      <c r="AY192" s="170"/>
      <c r="AZ192" s="143" t="s">
        <v>191</v>
      </c>
      <c r="BB192" s="106">
        <v>191</v>
      </c>
    </row>
    <row r="193" spans="1:54" ht="13.5" thickBot="1" x14ac:dyDescent="0.25">
      <c r="A193" s="111" t="s">
        <v>94</v>
      </c>
      <c r="B193" s="8">
        <v>157477</v>
      </c>
      <c r="C193" s="8">
        <v>8407</v>
      </c>
      <c r="D193" s="8">
        <v>6633</v>
      </c>
      <c r="E193" s="8">
        <v>4976</v>
      </c>
      <c r="F193" s="8">
        <v>10137</v>
      </c>
      <c r="G193" s="8">
        <v>9967</v>
      </c>
      <c r="H193" s="8">
        <v>22538</v>
      </c>
      <c r="I193" s="8">
        <v>24451</v>
      </c>
      <c r="J193" s="8">
        <v>13542</v>
      </c>
      <c r="K193" s="8">
        <v>14542</v>
      </c>
      <c r="L193" s="8">
        <v>20684</v>
      </c>
      <c r="M193" s="8">
        <v>1812</v>
      </c>
      <c r="N193" s="8">
        <v>1803</v>
      </c>
      <c r="O193" s="8">
        <v>17985</v>
      </c>
      <c r="P193" s="8">
        <v>0</v>
      </c>
      <c r="Q193" s="8">
        <v>3581</v>
      </c>
      <c r="R193" s="8">
        <v>13924</v>
      </c>
      <c r="S193" s="8">
        <v>6368</v>
      </c>
      <c r="T193" s="8">
        <v>3270</v>
      </c>
      <c r="U193" s="8">
        <v>1353</v>
      </c>
      <c r="V193" s="8">
        <v>4976</v>
      </c>
      <c r="W193" s="8">
        <v>2824</v>
      </c>
      <c r="X193" s="8">
        <v>2555</v>
      </c>
      <c r="Y193" s="8">
        <v>3706</v>
      </c>
      <c r="Z193" s="8">
        <v>4532</v>
      </c>
      <c r="AA193" s="8">
        <v>2508</v>
      </c>
      <c r="AB193" s="8">
        <v>9264</v>
      </c>
      <c r="AC193" s="8">
        <v>0</v>
      </c>
      <c r="AD193" s="8">
        <v>4168</v>
      </c>
      <c r="AE193" s="8">
        <v>10137</v>
      </c>
      <c r="AF193" s="8">
        <v>10689</v>
      </c>
      <c r="AG193" s="8">
        <v>10272</v>
      </c>
      <c r="AH193" s="8">
        <v>1952</v>
      </c>
      <c r="AI193" s="8">
        <v>2748</v>
      </c>
      <c r="AJ193" s="8">
        <v>5033</v>
      </c>
      <c r="AK193" s="8">
        <v>3735</v>
      </c>
      <c r="AL193" s="8">
        <v>6520</v>
      </c>
      <c r="AM193" s="8">
        <v>1812</v>
      </c>
      <c r="AN193" s="8">
        <v>8793</v>
      </c>
      <c r="AO193" s="8">
        <v>4393</v>
      </c>
      <c r="AP193" s="8">
        <v>6633</v>
      </c>
      <c r="AQ193" s="8">
        <v>1803</v>
      </c>
      <c r="AR193" s="8">
        <v>2117</v>
      </c>
      <c r="AS193" s="8">
        <v>8022</v>
      </c>
      <c r="AT193" s="8">
        <v>4446</v>
      </c>
      <c r="AU193" s="8">
        <v>1203</v>
      </c>
      <c r="AV193" s="8">
        <v>4140</v>
      </c>
      <c r="AW193" s="169">
        <v>5.4037215748351864E-4</v>
      </c>
      <c r="AX193" s="141" t="s">
        <v>192</v>
      </c>
      <c r="AY193" s="170"/>
      <c r="AZ193" s="143" t="s">
        <v>191</v>
      </c>
      <c r="BB193" s="106">
        <v>192</v>
      </c>
    </row>
    <row r="194" spans="1:54" ht="13.5" thickBot="1" x14ac:dyDescent="0.25">
      <c r="A194" s="111" t="s">
        <v>95</v>
      </c>
      <c r="B194" s="8">
        <v>158119</v>
      </c>
      <c r="C194" s="8">
        <v>7301</v>
      </c>
      <c r="D194" s="8">
        <v>4960</v>
      </c>
      <c r="E194" s="8">
        <v>4268</v>
      </c>
      <c r="F194" s="8">
        <v>9552</v>
      </c>
      <c r="G194" s="8">
        <v>8857</v>
      </c>
      <c r="H194" s="8">
        <v>22194</v>
      </c>
      <c r="I194" s="8">
        <v>30498</v>
      </c>
      <c r="J194" s="8">
        <v>11344</v>
      </c>
      <c r="K194" s="8">
        <v>13122</v>
      </c>
      <c r="L194" s="8">
        <v>25289</v>
      </c>
      <c r="M194" s="8">
        <v>1368</v>
      </c>
      <c r="N194" s="8">
        <v>1483</v>
      </c>
      <c r="O194" s="8">
        <v>17883</v>
      </c>
      <c r="P194" s="8">
        <v>0</v>
      </c>
      <c r="Q194" s="8">
        <v>6513</v>
      </c>
      <c r="R194" s="8">
        <v>11405</v>
      </c>
      <c r="S194" s="8">
        <v>5044</v>
      </c>
      <c r="T194" s="8">
        <v>2589</v>
      </c>
      <c r="U194" s="8">
        <v>1098</v>
      </c>
      <c r="V194" s="8">
        <v>4268</v>
      </c>
      <c r="W194" s="8">
        <v>4504</v>
      </c>
      <c r="X194" s="8">
        <v>2242</v>
      </c>
      <c r="Y194" s="8">
        <v>3287</v>
      </c>
      <c r="Z194" s="8">
        <v>3367</v>
      </c>
      <c r="AA194" s="8">
        <v>2194</v>
      </c>
      <c r="AB194" s="8">
        <v>16069</v>
      </c>
      <c r="AC194" s="8">
        <v>0</v>
      </c>
      <c r="AD194" s="8">
        <v>3554</v>
      </c>
      <c r="AE194" s="8">
        <v>9552</v>
      </c>
      <c r="AF194" s="8">
        <v>17275</v>
      </c>
      <c r="AG194" s="8">
        <v>8755</v>
      </c>
      <c r="AH194" s="8">
        <v>1975</v>
      </c>
      <c r="AI194" s="8">
        <v>2338</v>
      </c>
      <c r="AJ194" s="8">
        <v>4276</v>
      </c>
      <c r="AK194" s="8">
        <v>3088</v>
      </c>
      <c r="AL194" s="8">
        <v>5641</v>
      </c>
      <c r="AM194" s="8">
        <v>1368</v>
      </c>
      <c r="AN194" s="8">
        <v>8335</v>
      </c>
      <c r="AO194" s="8">
        <v>4387</v>
      </c>
      <c r="AP194" s="8">
        <v>4960</v>
      </c>
      <c r="AQ194" s="8">
        <v>1483</v>
      </c>
      <c r="AR194" s="8">
        <v>1971</v>
      </c>
      <c r="AS194" s="8">
        <v>7481</v>
      </c>
      <c r="AT194" s="8">
        <v>4205</v>
      </c>
      <c r="AU194" s="8">
        <v>1380</v>
      </c>
      <c r="AV194" s="8">
        <v>3515</v>
      </c>
      <c r="AW194" s="169">
        <v>8.8087730272816639E-4</v>
      </c>
      <c r="AX194" s="141" t="s">
        <v>192</v>
      </c>
      <c r="AY194" s="170"/>
      <c r="AZ194" s="143" t="s">
        <v>191</v>
      </c>
      <c r="BB194" s="106">
        <v>193</v>
      </c>
    </row>
    <row r="195" spans="1:54" ht="13.5" thickBot="1" x14ac:dyDescent="0.25">
      <c r="A195" s="111" t="s">
        <v>96</v>
      </c>
      <c r="B195" s="8">
        <v>149252</v>
      </c>
      <c r="C195" s="8">
        <v>6101</v>
      </c>
      <c r="D195" s="8">
        <v>3990</v>
      </c>
      <c r="E195" s="8">
        <v>3629</v>
      </c>
      <c r="F195" s="8">
        <v>7870</v>
      </c>
      <c r="G195" s="8">
        <v>8055</v>
      </c>
      <c r="H195" s="8">
        <v>21500</v>
      </c>
      <c r="I195" s="8">
        <v>28776</v>
      </c>
      <c r="J195" s="8">
        <v>10640</v>
      </c>
      <c r="K195" s="8">
        <v>12778</v>
      </c>
      <c r="L195" s="8">
        <v>28259</v>
      </c>
      <c r="M195" s="8">
        <v>1300</v>
      </c>
      <c r="N195" s="8">
        <v>1538</v>
      </c>
      <c r="O195" s="8">
        <v>14816</v>
      </c>
      <c r="P195" s="8">
        <v>0</v>
      </c>
      <c r="Q195" s="8">
        <v>7584</v>
      </c>
      <c r="R195" s="8">
        <v>9935</v>
      </c>
      <c r="S195" s="8">
        <v>4226</v>
      </c>
      <c r="T195" s="8">
        <v>2054</v>
      </c>
      <c r="U195" s="8">
        <v>1012</v>
      </c>
      <c r="V195" s="8">
        <v>3629</v>
      </c>
      <c r="W195" s="8">
        <v>3195</v>
      </c>
      <c r="X195" s="8">
        <v>1883</v>
      </c>
      <c r="Y195" s="8">
        <v>2611</v>
      </c>
      <c r="Z195" s="8">
        <v>2776</v>
      </c>
      <c r="AA195" s="8">
        <v>1717</v>
      </c>
      <c r="AB195" s="8">
        <v>20011</v>
      </c>
      <c r="AC195" s="8">
        <v>0</v>
      </c>
      <c r="AD195" s="8">
        <v>3936</v>
      </c>
      <c r="AE195" s="8">
        <v>7870</v>
      </c>
      <c r="AF195" s="8">
        <v>17583</v>
      </c>
      <c r="AG195" s="8">
        <v>8586</v>
      </c>
      <c r="AH195" s="8">
        <v>1713</v>
      </c>
      <c r="AI195" s="8">
        <v>1841</v>
      </c>
      <c r="AJ195" s="8">
        <v>3981</v>
      </c>
      <c r="AK195" s="8">
        <v>2642</v>
      </c>
      <c r="AL195" s="8">
        <v>5844</v>
      </c>
      <c r="AM195" s="8">
        <v>1300</v>
      </c>
      <c r="AN195" s="8">
        <v>7395</v>
      </c>
      <c r="AO195" s="8">
        <v>3949</v>
      </c>
      <c r="AP195" s="8">
        <v>3990</v>
      </c>
      <c r="AQ195" s="8">
        <v>1538</v>
      </c>
      <c r="AR195" s="8">
        <v>1576</v>
      </c>
      <c r="AS195" s="8">
        <v>6934</v>
      </c>
      <c r="AT195" s="8">
        <v>3107</v>
      </c>
      <c r="AU195" s="8">
        <v>1203</v>
      </c>
      <c r="AV195" s="8">
        <v>3631</v>
      </c>
      <c r="AW195" s="169">
        <v>8.0050904164699599E-4</v>
      </c>
      <c r="AX195" s="141" t="s">
        <v>192</v>
      </c>
      <c r="AY195" s="170"/>
      <c r="AZ195" s="143" t="s">
        <v>191</v>
      </c>
      <c r="BB195" s="106">
        <v>194</v>
      </c>
    </row>
    <row r="196" spans="1:54" ht="13.5" thickBot="1" x14ac:dyDescent="0.25">
      <c r="A196" s="111" t="s">
        <v>97</v>
      </c>
      <c r="B196" s="8">
        <v>141579</v>
      </c>
      <c r="C196" s="8">
        <v>6514</v>
      </c>
      <c r="D196" s="8">
        <v>4360</v>
      </c>
      <c r="E196" s="8">
        <v>3262</v>
      </c>
      <c r="F196" s="8">
        <v>7790</v>
      </c>
      <c r="G196" s="8">
        <v>8404</v>
      </c>
      <c r="H196" s="8">
        <v>21358</v>
      </c>
      <c r="I196" s="8">
        <v>22605</v>
      </c>
      <c r="J196" s="8">
        <v>11371</v>
      </c>
      <c r="K196" s="8">
        <v>13533</v>
      </c>
      <c r="L196" s="8">
        <v>26152</v>
      </c>
      <c r="M196" s="8">
        <v>1234</v>
      </c>
      <c r="N196" s="8">
        <v>1693</v>
      </c>
      <c r="O196" s="8">
        <v>13303</v>
      </c>
      <c r="P196" s="8">
        <v>0</v>
      </c>
      <c r="Q196" s="8">
        <v>6074</v>
      </c>
      <c r="R196" s="8">
        <v>11204</v>
      </c>
      <c r="S196" s="8">
        <v>4399</v>
      </c>
      <c r="T196" s="8">
        <v>2257</v>
      </c>
      <c r="U196" s="8">
        <v>1189</v>
      </c>
      <c r="V196" s="8">
        <v>3262</v>
      </c>
      <c r="W196" s="8">
        <v>2270</v>
      </c>
      <c r="X196" s="8">
        <v>2185</v>
      </c>
      <c r="Y196" s="8">
        <v>1858</v>
      </c>
      <c r="Z196" s="8">
        <v>3232</v>
      </c>
      <c r="AA196" s="8">
        <v>1506</v>
      </c>
      <c r="AB196" s="8">
        <v>16934</v>
      </c>
      <c r="AC196" s="8">
        <v>0</v>
      </c>
      <c r="AD196" s="8">
        <v>4686</v>
      </c>
      <c r="AE196" s="8">
        <v>7790</v>
      </c>
      <c r="AF196" s="8">
        <v>13185</v>
      </c>
      <c r="AG196" s="8">
        <v>9114</v>
      </c>
      <c r="AH196" s="8">
        <v>1579</v>
      </c>
      <c r="AI196" s="8">
        <v>1945</v>
      </c>
      <c r="AJ196" s="8">
        <v>4080</v>
      </c>
      <c r="AK196" s="8">
        <v>2829</v>
      </c>
      <c r="AL196" s="8">
        <v>6112</v>
      </c>
      <c r="AM196" s="8">
        <v>1234</v>
      </c>
      <c r="AN196" s="8">
        <v>6634</v>
      </c>
      <c r="AO196" s="8">
        <v>3461</v>
      </c>
      <c r="AP196" s="8">
        <v>4360</v>
      </c>
      <c r="AQ196" s="8">
        <v>1693</v>
      </c>
      <c r="AR196" s="8">
        <v>1500</v>
      </c>
      <c r="AS196" s="8">
        <v>7421</v>
      </c>
      <c r="AT196" s="8">
        <v>2529</v>
      </c>
      <c r="AU196" s="8">
        <v>1016</v>
      </c>
      <c r="AV196" s="8">
        <v>4041</v>
      </c>
      <c r="AW196" s="169">
        <v>9.519961098288462E-4</v>
      </c>
      <c r="AX196" s="141" t="s">
        <v>192</v>
      </c>
      <c r="AY196" s="170"/>
      <c r="AZ196" s="143" t="s">
        <v>191</v>
      </c>
      <c r="BB196" s="106">
        <v>195</v>
      </c>
    </row>
    <row r="197" spans="1:54" ht="13.5" thickBot="1" x14ac:dyDescent="0.25">
      <c r="A197" s="111" t="s">
        <v>98</v>
      </c>
      <c r="B197" s="8">
        <v>173907</v>
      </c>
      <c r="C197" s="8">
        <v>8817</v>
      </c>
      <c r="D197" s="8">
        <v>7155</v>
      </c>
      <c r="E197" s="8">
        <v>4678</v>
      </c>
      <c r="F197" s="8">
        <v>10688</v>
      </c>
      <c r="G197" s="8">
        <v>11201</v>
      </c>
      <c r="H197" s="8">
        <v>25733</v>
      </c>
      <c r="I197" s="8">
        <v>24744</v>
      </c>
      <c r="J197" s="8">
        <v>14176</v>
      </c>
      <c r="K197" s="8">
        <v>18105</v>
      </c>
      <c r="L197" s="8">
        <v>27827</v>
      </c>
      <c r="M197" s="8">
        <v>1655</v>
      </c>
      <c r="N197" s="8">
        <v>1892</v>
      </c>
      <c r="O197" s="8">
        <v>17236</v>
      </c>
      <c r="P197" s="8">
        <v>0</v>
      </c>
      <c r="Q197" s="8">
        <v>4752</v>
      </c>
      <c r="R197" s="8">
        <v>15204</v>
      </c>
      <c r="S197" s="8">
        <v>6258</v>
      </c>
      <c r="T197" s="8">
        <v>3069</v>
      </c>
      <c r="U197" s="8">
        <v>1671</v>
      </c>
      <c r="V197" s="8">
        <v>4678</v>
      </c>
      <c r="W197" s="8">
        <v>2456</v>
      </c>
      <c r="X197" s="8">
        <v>2869</v>
      </c>
      <c r="Y197" s="8">
        <v>2765</v>
      </c>
      <c r="Z197" s="8">
        <v>5263</v>
      </c>
      <c r="AA197" s="8">
        <v>2090</v>
      </c>
      <c r="AB197" s="8">
        <v>14455</v>
      </c>
      <c r="AC197" s="8">
        <v>0</v>
      </c>
      <c r="AD197" s="8">
        <v>5754</v>
      </c>
      <c r="AE197" s="8">
        <v>10688</v>
      </c>
      <c r="AF197" s="8">
        <v>12198</v>
      </c>
      <c r="AG197" s="8">
        <v>11107</v>
      </c>
      <c r="AH197" s="8">
        <v>2104</v>
      </c>
      <c r="AI197" s="8">
        <v>2744</v>
      </c>
      <c r="AJ197" s="8">
        <v>5777</v>
      </c>
      <c r="AK197" s="8">
        <v>3810</v>
      </c>
      <c r="AL197" s="8">
        <v>8137</v>
      </c>
      <c r="AM197" s="8">
        <v>1655</v>
      </c>
      <c r="AN197" s="8">
        <v>8522</v>
      </c>
      <c r="AO197" s="8">
        <v>4362</v>
      </c>
      <c r="AP197" s="8">
        <v>7155</v>
      </c>
      <c r="AQ197" s="8">
        <v>1892</v>
      </c>
      <c r="AR197" s="8">
        <v>2138</v>
      </c>
      <c r="AS197" s="8">
        <v>9968</v>
      </c>
      <c r="AT197" s="8">
        <v>3776</v>
      </c>
      <c r="AU197" s="8">
        <v>1225</v>
      </c>
      <c r="AV197" s="8">
        <v>5365</v>
      </c>
      <c r="AW197" s="169">
        <v>1.2247594797995262E-3</v>
      </c>
      <c r="AX197" s="141" t="s">
        <v>192</v>
      </c>
      <c r="AY197" s="170"/>
      <c r="AZ197" s="143" t="s">
        <v>191</v>
      </c>
      <c r="BB197" s="106">
        <v>196</v>
      </c>
    </row>
    <row r="198" spans="1:54" ht="13.5" thickBot="1" x14ac:dyDescent="0.25">
      <c r="A198" s="111" t="s">
        <v>99</v>
      </c>
      <c r="B198" s="8">
        <v>203052</v>
      </c>
      <c r="C198" s="8">
        <v>10855</v>
      </c>
      <c r="D198" s="8">
        <v>9301</v>
      </c>
      <c r="E198" s="8">
        <v>6512</v>
      </c>
      <c r="F198" s="8">
        <v>13254</v>
      </c>
      <c r="G198" s="8">
        <v>12771</v>
      </c>
      <c r="H198" s="8">
        <v>29247</v>
      </c>
      <c r="I198" s="8">
        <v>28605</v>
      </c>
      <c r="J198" s="8">
        <v>17581</v>
      </c>
      <c r="K198" s="8">
        <v>20100</v>
      </c>
      <c r="L198" s="8">
        <v>28490</v>
      </c>
      <c r="M198" s="8">
        <v>2396</v>
      </c>
      <c r="N198" s="8">
        <v>1971</v>
      </c>
      <c r="O198" s="8">
        <v>21969</v>
      </c>
      <c r="P198" s="8">
        <v>0</v>
      </c>
      <c r="Q198" s="8">
        <v>4137</v>
      </c>
      <c r="R198" s="8">
        <v>18488</v>
      </c>
      <c r="S198" s="8">
        <v>7778</v>
      </c>
      <c r="T198" s="8">
        <v>4153</v>
      </c>
      <c r="U198" s="8">
        <v>1797</v>
      </c>
      <c r="V198" s="8">
        <v>6512</v>
      </c>
      <c r="W198" s="8">
        <v>3140</v>
      </c>
      <c r="X198" s="8">
        <v>3315</v>
      </c>
      <c r="Y198" s="8">
        <v>3695</v>
      </c>
      <c r="Z198" s="8">
        <v>6156</v>
      </c>
      <c r="AA198" s="8">
        <v>2561</v>
      </c>
      <c r="AB198" s="8">
        <v>12665</v>
      </c>
      <c r="AC198" s="8">
        <v>0</v>
      </c>
      <c r="AD198" s="8">
        <v>6409</v>
      </c>
      <c r="AE198" s="8">
        <v>13254</v>
      </c>
      <c r="AF198" s="8">
        <v>12725</v>
      </c>
      <c r="AG198" s="8">
        <v>13428</v>
      </c>
      <c r="AH198" s="8">
        <v>2363</v>
      </c>
      <c r="AI198" s="8">
        <v>3208</v>
      </c>
      <c r="AJ198" s="8">
        <v>6622</v>
      </c>
      <c r="AK198" s="8">
        <v>4870</v>
      </c>
      <c r="AL198" s="8">
        <v>9096</v>
      </c>
      <c r="AM198" s="8">
        <v>2396</v>
      </c>
      <c r="AN198" s="8">
        <v>11051</v>
      </c>
      <c r="AO198" s="8">
        <v>5702</v>
      </c>
      <c r="AP198" s="8">
        <v>9301</v>
      </c>
      <c r="AQ198" s="8">
        <v>1971</v>
      </c>
      <c r="AR198" s="8">
        <v>2670</v>
      </c>
      <c r="AS198" s="8">
        <v>11004</v>
      </c>
      <c r="AT198" s="8">
        <v>4565</v>
      </c>
      <c r="AU198" s="8">
        <v>1559</v>
      </c>
      <c r="AV198" s="8">
        <v>6461</v>
      </c>
      <c r="AW198" s="169">
        <v>1.5718403590567023E-3</v>
      </c>
      <c r="AX198" s="141" t="s">
        <v>192</v>
      </c>
      <c r="AY198" s="170"/>
      <c r="AZ198" s="143" t="s">
        <v>191</v>
      </c>
      <c r="BB198" s="106">
        <v>197</v>
      </c>
    </row>
    <row r="199" spans="1:54" ht="13.5" thickBot="1" x14ac:dyDescent="0.25">
      <c r="A199" s="111" t="s">
        <v>100</v>
      </c>
      <c r="B199" s="8">
        <v>204991</v>
      </c>
      <c r="C199" s="8">
        <v>10872</v>
      </c>
      <c r="D199" s="8">
        <v>9635</v>
      </c>
      <c r="E199" s="8">
        <v>6842</v>
      </c>
      <c r="F199" s="8">
        <v>13565</v>
      </c>
      <c r="G199" s="8">
        <v>12789</v>
      </c>
      <c r="H199" s="8">
        <v>28687</v>
      </c>
      <c r="I199" s="8">
        <v>30241</v>
      </c>
      <c r="J199" s="8">
        <v>18482</v>
      </c>
      <c r="K199" s="8">
        <v>18820</v>
      </c>
      <c r="L199" s="8">
        <v>27384</v>
      </c>
      <c r="M199" s="8">
        <v>2326</v>
      </c>
      <c r="N199" s="8">
        <v>2077</v>
      </c>
      <c r="O199" s="8">
        <v>23271</v>
      </c>
      <c r="P199" s="8">
        <v>0</v>
      </c>
      <c r="Q199" s="8">
        <v>4093</v>
      </c>
      <c r="R199" s="8">
        <v>18231</v>
      </c>
      <c r="S199" s="8">
        <v>8441</v>
      </c>
      <c r="T199" s="8">
        <v>4458</v>
      </c>
      <c r="U199" s="8">
        <v>1752</v>
      </c>
      <c r="V199" s="8">
        <v>6842</v>
      </c>
      <c r="W199" s="8">
        <v>3320</v>
      </c>
      <c r="X199" s="8">
        <v>3224</v>
      </c>
      <c r="Y199" s="8">
        <v>4343</v>
      </c>
      <c r="Z199" s="8">
        <v>6124</v>
      </c>
      <c r="AA199" s="8">
        <v>2909</v>
      </c>
      <c r="AB199" s="8">
        <v>12055</v>
      </c>
      <c r="AC199" s="8">
        <v>0</v>
      </c>
      <c r="AD199" s="8">
        <v>5883</v>
      </c>
      <c r="AE199" s="8">
        <v>13565</v>
      </c>
      <c r="AF199" s="8">
        <v>12292</v>
      </c>
      <c r="AG199" s="8">
        <v>14024</v>
      </c>
      <c r="AH199" s="8">
        <v>2786</v>
      </c>
      <c r="AI199" s="8">
        <v>3176</v>
      </c>
      <c r="AJ199" s="8">
        <v>6363</v>
      </c>
      <c r="AK199" s="8">
        <v>4599</v>
      </c>
      <c r="AL199" s="8">
        <v>8149</v>
      </c>
      <c r="AM199" s="8">
        <v>2326</v>
      </c>
      <c r="AN199" s="8">
        <v>11510</v>
      </c>
      <c r="AO199" s="8">
        <v>6160</v>
      </c>
      <c r="AP199" s="8">
        <v>9635</v>
      </c>
      <c r="AQ199" s="8">
        <v>2077</v>
      </c>
      <c r="AR199" s="8">
        <v>3049</v>
      </c>
      <c r="AS199" s="8">
        <v>10671</v>
      </c>
      <c r="AT199" s="8">
        <v>5154</v>
      </c>
      <c r="AU199" s="8">
        <v>1751</v>
      </c>
      <c r="AV199" s="8">
        <v>6029</v>
      </c>
      <c r="AW199" s="169">
        <v>2.2931281587086068E-3</v>
      </c>
      <c r="AX199" s="141" t="s">
        <v>192</v>
      </c>
      <c r="AY199" s="170"/>
      <c r="AZ199" s="143" t="s">
        <v>191</v>
      </c>
      <c r="BB199" s="106">
        <v>198</v>
      </c>
    </row>
    <row r="200" spans="1:54" ht="13.5" thickBot="1" x14ac:dyDescent="0.25">
      <c r="A200" s="111" t="s">
        <v>101</v>
      </c>
      <c r="B200" s="8">
        <v>186249</v>
      </c>
      <c r="C200" s="8">
        <v>10590</v>
      </c>
      <c r="D200" s="8">
        <v>8856</v>
      </c>
      <c r="E200" s="8">
        <v>6528</v>
      </c>
      <c r="F200" s="8">
        <v>12587</v>
      </c>
      <c r="G200" s="8">
        <v>11054</v>
      </c>
      <c r="H200" s="8">
        <v>26667</v>
      </c>
      <c r="I200" s="8">
        <v>27150</v>
      </c>
      <c r="J200" s="8">
        <v>17472</v>
      </c>
      <c r="K200" s="8">
        <v>16377</v>
      </c>
      <c r="L200" s="8">
        <v>24032</v>
      </c>
      <c r="M200" s="8">
        <v>2003</v>
      </c>
      <c r="N200" s="8">
        <v>1810</v>
      </c>
      <c r="O200" s="8">
        <v>21123</v>
      </c>
      <c r="P200" s="8">
        <v>0</v>
      </c>
      <c r="Q200" s="8">
        <v>3974</v>
      </c>
      <c r="R200" s="8">
        <v>16881</v>
      </c>
      <c r="S200" s="8">
        <v>7373</v>
      </c>
      <c r="T200" s="8">
        <v>4349</v>
      </c>
      <c r="U200" s="8">
        <v>1530</v>
      </c>
      <c r="V200" s="8">
        <v>6528</v>
      </c>
      <c r="W200" s="8">
        <v>3429</v>
      </c>
      <c r="X200" s="8">
        <v>3090</v>
      </c>
      <c r="Y200" s="8">
        <v>4232</v>
      </c>
      <c r="Z200" s="8">
        <v>5453</v>
      </c>
      <c r="AA200" s="8">
        <v>2676</v>
      </c>
      <c r="AB200" s="8">
        <v>10596</v>
      </c>
      <c r="AC200" s="8">
        <v>0</v>
      </c>
      <c r="AD200" s="8">
        <v>4960</v>
      </c>
      <c r="AE200" s="8">
        <v>12587</v>
      </c>
      <c r="AF200" s="8">
        <v>10486</v>
      </c>
      <c r="AG200" s="8">
        <v>13123</v>
      </c>
      <c r="AH200" s="8">
        <v>2509</v>
      </c>
      <c r="AI200" s="8">
        <v>2936</v>
      </c>
      <c r="AJ200" s="8">
        <v>5812</v>
      </c>
      <c r="AK200" s="8">
        <v>4271</v>
      </c>
      <c r="AL200" s="8">
        <v>7221</v>
      </c>
      <c r="AM200" s="8">
        <v>2003</v>
      </c>
      <c r="AN200" s="8">
        <v>10321</v>
      </c>
      <c r="AO200" s="8">
        <v>5511</v>
      </c>
      <c r="AP200" s="8">
        <v>8856</v>
      </c>
      <c r="AQ200" s="8">
        <v>1810</v>
      </c>
      <c r="AR200" s="8">
        <v>3229</v>
      </c>
      <c r="AS200" s="8">
        <v>9156</v>
      </c>
      <c r="AT200" s="8">
        <v>4564</v>
      </c>
      <c r="AU200" s="8">
        <v>1736</v>
      </c>
      <c r="AV200" s="8">
        <v>5047</v>
      </c>
      <c r="AW200" s="169">
        <v>3.4603611197373675E-3</v>
      </c>
      <c r="AX200" s="141" t="s">
        <v>192</v>
      </c>
      <c r="AY200" s="170"/>
      <c r="AZ200" s="143" t="s">
        <v>191</v>
      </c>
      <c r="BB200" s="106">
        <v>199</v>
      </c>
    </row>
    <row r="201" spans="1:54" ht="13.5" thickBot="1" x14ac:dyDescent="0.25">
      <c r="A201" s="111" t="s">
        <v>102</v>
      </c>
      <c r="B201" s="8">
        <v>172680</v>
      </c>
      <c r="C201" s="8">
        <v>10064</v>
      </c>
      <c r="D201" s="8">
        <v>8453</v>
      </c>
      <c r="E201" s="8">
        <v>6506</v>
      </c>
      <c r="F201" s="8">
        <v>11542</v>
      </c>
      <c r="G201" s="8">
        <v>10233</v>
      </c>
      <c r="H201" s="8">
        <v>24854</v>
      </c>
      <c r="I201" s="8">
        <v>23576</v>
      </c>
      <c r="J201" s="8">
        <v>16965</v>
      </c>
      <c r="K201" s="8">
        <v>14353</v>
      </c>
      <c r="L201" s="8">
        <v>21271</v>
      </c>
      <c r="M201" s="8">
        <v>1973</v>
      </c>
      <c r="N201" s="8">
        <v>1872</v>
      </c>
      <c r="O201" s="8">
        <v>21018</v>
      </c>
      <c r="P201" s="8">
        <v>0</v>
      </c>
      <c r="Q201" s="8">
        <v>3561</v>
      </c>
      <c r="R201" s="8">
        <v>15691</v>
      </c>
      <c r="S201" s="8">
        <v>7443</v>
      </c>
      <c r="T201" s="8">
        <v>4203</v>
      </c>
      <c r="U201" s="8">
        <v>1394</v>
      </c>
      <c r="V201" s="8">
        <v>6506</v>
      </c>
      <c r="W201" s="8">
        <v>3024</v>
      </c>
      <c r="X201" s="8">
        <v>3031</v>
      </c>
      <c r="Y201" s="8">
        <v>3659</v>
      </c>
      <c r="Z201" s="8">
        <v>4675</v>
      </c>
      <c r="AA201" s="8">
        <v>2242</v>
      </c>
      <c r="AB201" s="8">
        <v>9558</v>
      </c>
      <c r="AC201" s="8">
        <v>0</v>
      </c>
      <c r="AD201" s="8">
        <v>4510</v>
      </c>
      <c r="AE201" s="8">
        <v>11542</v>
      </c>
      <c r="AF201" s="8">
        <v>9005</v>
      </c>
      <c r="AG201" s="8">
        <v>12762</v>
      </c>
      <c r="AH201" s="8">
        <v>2328</v>
      </c>
      <c r="AI201" s="8">
        <v>2650</v>
      </c>
      <c r="AJ201" s="8">
        <v>5602</v>
      </c>
      <c r="AK201" s="8">
        <v>4025</v>
      </c>
      <c r="AL201" s="8">
        <v>6227</v>
      </c>
      <c r="AM201" s="8">
        <v>1973</v>
      </c>
      <c r="AN201" s="8">
        <v>10551</v>
      </c>
      <c r="AO201" s="8">
        <v>4821</v>
      </c>
      <c r="AP201" s="8">
        <v>8453</v>
      </c>
      <c r="AQ201" s="8">
        <v>1872</v>
      </c>
      <c r="AR201" s="8">
        <v>3008</v>
      </c>
      <c r="AS201" s="8">
        <v>8126</v>
      </c>
      <c r="AT201" s="8">
        <v>4329</v>
      </c>
      <c r="AU201" s="8">
        <v>1521</v>
      </c>
      <c r="AV201" s="8">
        <v>4388</v>
      </c>
      <c r="AW201" s="169">
        <v>5.6190913158982907E-3</v>
      </c>
      <c r="AX201" s="141" t="s">
        <v>192</v>
      </c>
      <c r="AY201" s="170"/>
      <c r="AZ201" s="143" t="s">
        <v>191</v>
      </c>
      <c r="BB201" s="106">
        <v>200</v>
      </c>
    </row>
    <row r="202" spans="1:54" ht="13.5" thickBot="1" x14ac:dyDescent="0.25">
      <c r="A202" s="111" t="s">
        <v>103</v>
      </c>
      <c r="B202" s="8">
        <v>169605</v>
      </c>
      <c r="C202" s="8">
        <v>10415</v>
      </c>
      <c r="D202" s="8">
        <v>8902</v>
      </c>
      <c r="E202" s="8">
        <v>7115</v>
      </c>
      <c r="F202" s="8">
        <v>12196</v>
      </c>
      <c r="G202" s="8">
        <v>10448</v>
      </c>
      <c r="H202" s="8">
        <v>23840</v>
      </c>
      <c r="I202" s="8">
        <v>21624</v>
      </c>
      <c r="J202" s="8">
        <v>16729</v>
      </c>
      <c r="K202" s="8">
        <v>12624</v>
      </c>
      <c r="L202" s="8">
        <v>20385</v>
      </c>
      <c r="M202" s="8">
        <v>1988</v>
      </c>
      <c r="N202" s="8">
        <v>1780</v>
      </c>
      <c r="O202" s="8">
        <v>21559</v>
      </c>
      <c r="P202" s="8">
        <v>0</v>
      </c>
      <c r="Q202" s="8">
        <v>3220</v>
      </c>
      <c r="R202" s="8">
        <v>14970</v>
      </c>
      <c r="S202" s="8">
        <v>7655</v>
      </c>
      <c r="T202" s="8">
        <v>4402</v>
      </c>
      <c r="U202" s="8">
        <v>1549</v>
      </c>
      <c r="V202" s="8">
        <v>7115</v>
      </c>
      <c r="W202" s="8">
        <v>2799</v>
      </c>
      <c r="X202" s="8">
        <v>3152</v>
      </c>
      <c r="Y202" s="8">
        <v>3637</v>
      </c>
      <c r="Z202" s="8">
        <v>4876</v>
      </c>
      <c r="AA202" s="8">
        <v>2021</v>
      </c>
      <c r="AB202" s="8">
        <v>8473</v>
      </c>
      <c r="AC202" s="8">
        <v>0</v>
      </c>
      <c r="AD202" s="8">
        <v>4787</v>
      </c>
      <c r="AE202" s="8">
        <v>12196</v>
      </c>
      <c r="AF202" s="8">
        <v>7393</v>
      </c>
      <c r="AG202" s="8">
        <v>12327</v>
      </c>
      <c r="AH202" s="8">
        <v>2238</v>
      </c>
      <c r="AI202" s="8">
        <v>2808</v>
      </c>
      <c r="AJ202" s="8">
        <v>5650</v>
      </c>
      <c r="AK202" s="8">
        <v>4201</v>
      </c>
      <c r="AL202" s="8">
        <v>5225</v>
      </c>
      <c r="AM202" s="8">
        <v>1988</v>
      </c>
      <c r="AN202" s="8">
        <v>11105</v>
      </c>
      <c r="AO202" s="8">
        <v>4809</v>
      </c>
      <c r="AP202" s="8">
        <v>8902</v>
      </c>
      <c r="AQ202" s="8">
        <v>1780</v>
      </c>
      <c r="AR202" s="8">
        <v>3062</v>
      </c>
      <c r="AS202" s="8">
        <v>7399</v>
      </c>
      <c r="AT202" s="8">
        <v>4112</v>
      </c>
      <c r="AU202" s="8">
        <v>1526</v>
      </c>
      <c r="AV202" s="8">
        <v>4228</v>
      </c>
      <c r="AW202" s="169">
        <v>9.5723001163590549E-3</v>
      </c>
      <c r="AX202" s="141" t="s">
        <v>192</v>
      </c>
      <c r="AY202" s="170"/>
      <c r="AZ202" s="143" t="s">
        <v>191</v>
      </c>
      <c r="BB202" s="106">
        <v>201</v>
      </c>
    </row>
    <row r="203" spans="1:54" ht="13.5" thickBot="1" x14ac:dyDescent="0.25">
      <c r="A203" s="111" t="s">
        <v>104</v>
      </c>
      <c r="B203" s="8">
        <v>127123</v>
      </c>
      <c r="C203" s="8">
        <v>7893</v>
      </c>
      <c r="D203" s="8">
        <v>7193</v>
      </c>
      <c r="E203" s="8">
        <v>5724</v>
      </c>
      <c r="F203" s="8">
        <v>9325</v>
      </c>
      <c r="G203" s="8">
        <v>7722</v>
      </c>
      <c r="H203" s="8">
        <v>16858</v>
      </c>
      <c r="I203" s="8">
        <v>15137</v>
      </c>
      <c r="J203" s="8">
        <v>12933</v>
      </c>
      <c r="K203" s="8">
        <v>9174</v>
      </c>
      <c r="L203" s="8">
        <v>15499</v>
      </c>
      <c r="M203" s="8">
        <v>1633</v>
      </c>
      <c r="N203" s="8">
        <v>1243</v>
      </c>
      <c r="O203" s="8">
        <v>16789</v>
      </c>
      <c r="P203" s="8">
        <v>0</v>
      </c>
      <c r="Q203" s="8">
        <v>2396</v>
      </c>
      <c r="R203" s="8">
        <v>10153</v>
      </c>
      <c r="S203" s="8">
        <v>6208</v>
      </c>
      <c r="T203" s="8">
        <v>3548</v>
      </c>
      <c r="U203" s="8">
        <v>1107</v>
      </c>
      <c r="V203" s="8">
        <v>5724</v>
      </c>
      <c r="W203" s="8">
        <v>2084</v>
      </c>
      <c r="X203" s="8">
        <v>2054</v>
      </c>
      <c r="Y203" s="8">
        <v>2591</v>
      </c>
      <c r="Z203" s="8">
        <v>3777</v>
      </c>
      <c r="AA203" s="8">
        <v>1450</v>
      </c>
      <c r="AB203" s="8">
        <v>6477</v>
      </c>
      <c r="AC203" s="8">
        <v>0</v>
      </c>
      <c r="AD203" s="8">
        <v>3379</v>
      </c>
      <c r="AE203" s="8">
        <v>9325</v>
      </c>
      <c r="AF203" s="8">
        <v>4924</v>
      </c>
      <c r="AG203" s="8">
        <v>9385</v>
      </c>
      <c r="AH203" s="8">
        <v>1655</v>
      </c>
      <c r="AI203" s="8">
        <v>2121</v>
      </c>
      <c r="AJ203" s="8">
        <v>4309</v>
      </c>
      <c r="AK203" s="8">
        <v>3329</v>
      </c>
      <c r="AL203" s="8">
        <v>3953</v>
      </c>
      <c r="AM203" s="8">
        <v>1633</v>
      </c>
      <c r="AN203" s="8">
        <v>8497</v>
      </c>
      <c r="AO203" s="8">
        <v>3491</v>
      </c>
      <c r="AP203" s="8">
        <v>7193</v>
      </c>
      <c r="AQ203" s="8">
        <v>1243</v>
      </c>
      <c r="AR203" s="8">
        <v>2510</v>
      </c>
      <c r="AS203" s="8">
        <v>5221</v>
      </c>
      <c r="AT203" s="8">
        <v>3236</v>
      </c>
      <c r="AU203" s="8">
        <v>1026</v>
      </c>
      <c r="AV203" s="8">
        <v>3124</v>
      </c>
      <c r="AW203" s="169">
        <v>1.6677171100643536E-2</v>
      </c>
      <c r="AX203" s="141" t="s">
        <v>192</v>
      </c>
      <c r="AY203" s="170"/>
      <c r="AZ203" s="143" t="s">
        <v>191</v>
      </c>
      <c r="BB203" s="106">
        <v>202</v>
      </c>
    </row>
    <row r="204" spans="1:54" ht="13.5" thickBot="1" x14ac:dyDescent="0.25">
      <c r="A204" s="111" t="s">
        <v>105</v>
      </c>
      <c r="B204" s="8">
        <v>100958</v>
      </c>
      <c r="C204" s="8">
        <v>6169</v>
      </c>
      <c r="D204" s="8">
        <v>5793</v>
      </c>
      <c r="E204" s="8">
        <v>4661</v>
      </c>
      <c r="F204" s="8">
        <v>7129</v>
      </c>
      <c r="G204" s="8">
        <v>6246</v>
      </c>
      <c r="H204" s="8">
        <v>13614</v>
      </c>
      <c r="I204" s="8">
        <v>12188</v>
      </c>
      <c r="J204" s="8">
        <v>9918</v>
      </c>
      <c r="K204" s="8">
        <v>7001</v>
      </c>
      <c r="L204" s="8">
        <v>12260</v>
      </c>
      <c r="M204" s="8">
        <v>1234</v>
      </c>
      <c r="N204" s="8">
        <v>928</v>
      </c>
      <c r="O204" s="8">
        <v>13817</v>
      </c>
      <c r="P204" s="8">
        <v>0</v>
      </c>
      <c r="Q204" s="8">
        <v>1844</v>
      </c>
      <c r="R204" s="8">
        <v>8207</v>
      </c>
      <c r="S204" s="8">
        <v>4986</v>
      </c>
      <c r="T204" s="8">
        <v>2861</v>
      </c>
      <c r="U204" s="8">
        <v>967</v>
      </c>
      <c r="V204" s="8">
        <v>4661</v>
      </c>
      <c r="W204" s="8">
        <v>1721</v>
      </c>
      <c r="X204" s="8">
        <v>1434</v>
      </c>
      <c r="Y204" s="8">
        <v>2210</v>
      </c>
      <c r="Z204" s="8">
        <v>2834</v>
      </c>
      <c r="AA204" s="8">
        <v>1211</v>
      </c>
      <c r="AB204" s="8">
        <v>5565</v>
      </c>
      <c r="AC204" s="8">
        <v>0</v>
      </c>
      <c r="AD204" s="8">
        <v>2621</v>
      </c>
      <c r="AE204" s="8">
        <v>7129</v>
      </c>
      <c r="AF204" s="8">
        <v>4055</v>
      </c>
      <c r="AG204" s="8">
        <v>7057</v>
      </c>
      <c r="AH204" s="8">
        <v>1323</v>
      </c>
      <c r="AI204" s="8">
        <v>1546</v>
      </c>
      <c r="AJ204" s="8">
        <v>3563</v>
      </c>
      <c r="AK204" s="8">
        <v>2480</v>
      </c>
      <c r="AL204" s="8">
        <v>2907</v>
      </c>
      <c r="AM204" s="8">
        <v>1234</v>
      </c>
      <c r="AN204" s="8">
        <v>7110</v>
      </c>
      <c r="AO204" s="8">
        <v>2543</v>
      </c>
      <c r="AP204" s="8">
        <v>5793</v>
      </c>
      <c r="AQ204" s="8">
        <v>928</v>
      </c>
      <c r="AR204" s="8">
        <v>2255</v>
      </c>
      <c r="AS204" s="8">
        <v>4094</v>
      </c>
      <c r="AT204" s="8">
        <v>2658</v>
      </c>
      <c r="AU204" s="8">
        <v>846</v>
      </c>
      <c r="AV204" s="8">
        <v>2315</v>
      </c>
      <c r="AW204" s="169">
        <v>2.8047565682978459E-2</v>
      </c>
      <c r="AX204" s="141" t="s">
        <v>192</v>
      </c>
      <c r="AY204" s="170"/>
      <c r="AZ204" s="143" t="s">
        <v>191</v>
      </c>
      <c r="BB204" s="106">
        <v>203</v>
      </c>
    </row>
    <row r="205" spans="1:54" ht="13.5" thickBot="1" x14ac:dyDescent="0.25">
      <c r="A205" s="111" t="s">
        <v>106</v>
      </c>
      <c r="B205" s="8">
        <v>76200</v>
      </c>
      <c r="C205" s="8">
        <v>4471</v>
      </c>
      <c r="D205" s="8">
        <v>4239</v>
      </c>
      <c r="E205" s="8">
        <v>3827</v>
      </c>
      <c r="F205" s="8">
        <v>5107</v>
      </c>
      <c r="G205" s="8">
        <v>4594</v>
      </c>
      <c r="H205" s="8">
        <v>9790</v>
      </c>
      <c r="I205" s="8">
        <v>9381</v>
      </c>
      <c r="J205" s="8">
        <v>7642</v>
      </c>
      <c r="K205" s="8">
        <v>5185</v>
      </c>
      <c r="L205" s="8">
        <v>9645</v>
      </c>
      <c r="M205" s="8">
        <v>916</v>
      </c>
      <c r="N205" s="8">
        <v>714</v>
      </c>
      <c r="O205" s="8">
        <v>10689</v>
      </c>
      <c r="P205" s="8">
        <v>0</v>
      </c>
      <c r="Q205" s="8">
        <v>1445</v>
      </c>
      <c r="R205" s="8">
        <v>5735</v>
      </c>
      <c r="S205" s="8">
        <v>3761</v>
      </c>
      <c r="T205" s="8">
        <v>2127</v>
      </c>
      <c r="U205" s="8">
        <v>581</v>
      </c>
      <c r="V205" s="8">
        <v>3827</v>
      </c>
      <c r="W205" s="8">
        <v>1478</v>
      </c>
      <c r="X205" s="8">
        <v>1007</v>
      </c>
      <c r="Y205" s="8">
        <v>1666</v>
      </c>
      <c r="Z205" s="8">
        <v>2216</v>
      </c>
      <c r="AA205" s="8">
        <v>984</v>
      </c>
      <c r="AB205" s="8">
        <v>4776</v>
      </c>
      <c r="AC205" s="8">
        <v>0</v>
      </c>
      <c r="AD205" s="8">
        <v>1927</v>
      </c>
      <c r="AE205" s="8">
        <v>5107</v>
      </c>
      <c r="AF205" s="8">
        <v>3212</v>
      </c>
      <c r="AG205" s="8">
        <v>5515</v>
      </c>
      <c r="AH205" s="8">
        <v>971</v>
      </c>
      <c r="AI205" s="8">
        <v>1162</v>
      </c>
      <c r="AJ205" s="8">
        <v>2610</v>
      </c>
      <c r="AK205" s="8">
        <v>1751</v>
      </c>
      <c r="AL205" s="8">
        <v>1914</v>
      </c>
      <c r="AM205" s="8">
        <v>916</v>
      </c>
      <c r="AN205" s="8">
        <v>5450</v>
      </c>
      <c r="AO205" s="8">
        <v>1856</v>
      </c>
      <c r="AP205" s="8">
        <v>4239</v>
      </c>
      <c r="AQ205" s="8">
        <v>714</v>
      </c>
      <c r="AR205" s="8">
        <v>1713</v>
      </c>
      <c r="AS205" s="8">
        <v>3271</v>
      </c>
      <c r="AT205" s="8">
        <v>2086</v>
      </c>
      <c r="AU205" s="8">
        <v>692</v>
      </c>
      <c r="AV205" s="8">
        <v>1491</v>
      </c>
      <c r="AW205" s="169">
        <v>4.8154071158130696E-2</v>
      </c>
      <c r="AX205" s="141" t="s">
        <v>192</v>
      </c>
      <c r="AY205" s="170"/>
      <c r="AZ205" s="143" t="s">
        <v>191</v>
      </c>
      <c r="BB205" s="106">
        <v>204</v>
      </c>
    </row>
    <row r="206" spans="1:54" ht="13.5" thickBot="1" x14ac:dyDescent="0.25">
      <c r="A206" s="111" t="s">
        <v>107</v>
      </c>
      <c r="B206" s="8">
        <v>48612</v>
      </c>
      <c r="C206" s="8">
        <v>2850</v>
      </c>
      <c r="D206" s="8">
        <v>2754</v>
      </c>
      <c r="E206" s="8">
        <v>2671</v>
      </c>
      <c r="F206" s="8">
        <v>3307</v>
      </c>
      <c r="G206" s="8">
        <v>2778</v>
      </c>
      <c r="H206" s="8">
        <v>6527</v>
      </c>
      <c r="I206" s="8">
        <v>5798</v>
      </c>
      <c r="J206" s="8">
        <v>4973</v>
      </c>
      <c r="K206" s="8">
        <v>2841</v>
      </c>
      <c r="L206" s="8">
        <v>6221</v>
      </c>
      <c r="M206" s="8">
        <v>583</v>
      </c>
      <c r="N206" s="8">
        <v>447</v>
      </c>
      <c r="O206" s="8">
        <v>6862</v>
      </c>
      <c r="P206" s="8">
        <v>0</v>
      </c>
      <c r="Q206" s="8">
        <v>978</v>
      </c>
      <c r="R206" s="8">
        <v>3873</v>
      </c>
      <c r="S206" s="8">
        <v>2308</v>
      </c>
      <c r="T206" s="8">
        <v>1309</v>
      </c>
      <c r="U206" s="8">
        <v>365</v>
      </c>
      <c r="V206" s="8">
        <v>2671</v>
      </c>
      <c r="W206" s="8">
        <v>1078</v>
      </c>
      <c r="X206" s="8">
        <v>611</v>
      </c>
      <c r="Y206" s="8">
        <v>1027</v>
      </c>
      <c r="Z206" s="8">
        <v>1448</v>
      </c>
      <c r="AA206" s="8">
        <v>643</v>
      </c>
      <c r="AB206" s="8">
        <v>3149</v>
      </c>
      <c r="AC206" s="8">
        <v>0</v>
      </c>
      <c r="AD206" s="8">
        <v>1213</v>
      </c>
      <c r="AE206" s="8">
        <v>3307</v>
      </c>
      <c r="AF206" s="8">
        <v>2060</v>
      </c>
      <c r="AG206" s="8">
        <v>3664</v>
      </c>
      <c r="AH206" s="8">
        <v>675</v>
      </c>
      <c r="AI206" s="8">
        <v>727</v>
      </c>
      <c r="AJ206" s="8">
        <v>1676</v>
      </c>
      <c r="AK206" s="8">
        <v>1099</v>
      </c>
      <c r="AL206" s="8">
        <v>1027</v>
      </c>
      <c r="AM206" s="8">
        <v>583</v>
      </c>
      <c r="AN206" s="8">
        <v>3476</v>
      </c>
      <c r="AO206" s="8">
        <v>1060</v>
      </c>
      <c r="AP206" s="8">
        <v>2754</v>
      </c>
      <c r="AQ206" s="8">
        <v>447</v>
      </c>
      <c r="AR206" s="8">
        <v>1140</v>
      </c>
      <c r="AS206" s="8">
        <v>1814</v>
      </c>
      <c r="AT206" s="8">
        <v>1200</v>
      </c>
      <c r="AU206" s="8">
        <v>333</v>
      </c>
      <c r="AV206" s="8">
        <v>897</v>
      </c>
      <c r="AW206" s="169">
        <v>8.5749321187702551E-2</v>
      </c>
      <c r="AX206" s="141" t="s">
        <v>192</v>
      </c>
      <c r="AY206" s="170"/>
      <c r="AZ206" s="143" t="s">
        <v>191</v>
      </c>
      <c r="BB206" s="106">
        <v>205</v>
      </c>
    </row>
    <row r="207" spans="1:54" ht="13.5" thickBot="1" x14ac:dyDescent="0.25">
      <c r="A207" s="113" t="s">
        <v>108</v>
      </c>
      <c r="B207" s="8">
        <v>23607</v>
      </c>
      <c r="C207" s="8">
        <v>1283</v>
      </c>
      <c r="D207" s="8">
        <v>1297</v>
      </c>
      <c r="E207" s="8">
        <v>1169</v>
      </c>
      <c r="F207" s="8">
        <v>1593</v>
      </c>
      <c r="G207" s="8">
        <v>1345</v>
      </c>
      <c r="H207" s="8">
        <v>3378</v>
      </c>
      <c r="I207" s="8">
        <v>2947</v>
      </c>
      <c r="J207" s="8">
        <v>2544</v>
      </c>
      <c r="K207" s="8">
        <v>1264</v>
      </c>
      <c r="L207" s="8">
        <v>2983</v>
      </c>
      <c r="M207" s="8">
        <v>233</v>
      </c>
      <c r="N207" s="8">
        <v>253</v>
      </c>
      <c r="O207" s="8">
        <v>3318</v>
      </c>
      <c r="P207" s="8">
        <v>0</v>
      </c>
      <c r="Q207" s="8">
        <v>534</v>
      </c>
      <c r="R207" s="8">
        <v>2032</v>
      </c>
      <c r="S207" s="8">
        <v>1067</v>
      </c>
      <c r="T207" s="8">
        <v>658</v>
      </c>
      <c r="U207" s="8">
        <v>160</v>
      </c>
      <c r="V207" s="8">
        <v>1169</v>
      </c>
      <c r="W207" s="8">
        <v>565</v>
      </c>
      <c r="X207" s="8">
        <v>290</v>
      </c>
      <c r="Y207" s="8">
        <v>491</v>
      </c>
      <c r="Z207" s="8">
        <v>585</v>
      </c>
      <c r="AA207" s="8">
        <v>407</v>
      </c>
      <c r="AB207" s="8">
        <v>1685</v>
      </c>
      <c r="AC207" s="8">
        <v>0</v>
      </c>
      <c r="AD207" s="8">
        <v>574</v>
      </c>
      <c r="AE207" s="8">
        <v>1593</v>
      </c>
      <c r="AF207" s="8">
        <v>1064</v>
      </c>
      <c r="AG207" s="8">
        <v>1886</v>
      </c>
      <c r="AH207" s="8">
        <v>391</v>
      </c>
      <c r="AI207" s="8">
        <v>315</v>
      </c>
      <c r="AJ207" s="8">
        <v>812</v>
      </c>
      <c r="AK207" s="8">
        <v>466</v>
      </c>
      <c r="AL207" s="8">
        <v>470</v>
      </c>
      <c r="AM207" s="8">
        <v>233</v>
      </c>
      <c r="AN207" s="8">
        <v>1686</v>
      </c>
      <c r="AO207" s="8">
        <v>435</v>
      </c>
      <c r="AP207" s="8">
        <v>1297</v>
      </c>
      <c r="AQ207" s="8">
        <v>253</v>
      </c>
      <c r="AR207" s="8">
        <v>527</v>
      </c>
      <c r="AS207" s="8">
        <v>794</v>
      </c>
      <c r="AT207" s="8">
        <v>611</v>
      </c>
      <c r="AU207" s="8">
        <v>159</v>
      </c>
      <c r="AV207" s="8">
        <v>398</v>
      </c>
      <c r="AW207" s="169">
        <v>0.17755831772518305</v>
      </c>
      <c r="AX207" s="141" t="s">
        <v>192</v>
      </c>
      <c r="AY207" s="170"/>
      <c r="AZ207" s="143" t="s">
        <v>191</v>
      </c>
      <c r="BB207" s="106">
        <v>206</v>
      </c>
    </row>
    <row r="208" spans="1:54" ht="13.5" thickBot="1" x14ac:dyDescent="0.25">
      <c r="A208" s="113" t="s">
        <v>109</v>
      </c>
      <c r="B208" s="8">
        <v>8557</v>
      </c>
      <c r="C208" s="8">
        <v>504</v>
      </c>
      <c r="D208" s="8">
        <v>431</v>
      </c>
      <c r="E208" s="8">
        <v>364</v>
      </c>
      <c r="F208" s="8">
        <v>513</v>
      </c>
      <c r="G208" s="8">
        <v>483</v>
      </c>
      <c r="H208" s="8">
        <v>1246</v>
      </c>
      <c r="I208" s="8">
        <v>1037</v>
      </c>
      <c r="J208" s="8">
        <v>920</v>
      </c>
      <c r="K208" s="8">
        <v>526</v>
      </c>
      <c r="L208" s="8">
        <v>1056</v>
      </c>
      <c r="M208" s="8">
        <v>89</v>
      </c>
      <c r="N208" s="8">
        <v>105</v>
      </c>
      <c r="O208" s="8">
        <v>1283</v>
      </c>
      <c r="P208" s="8">
        <v>0</v>
      </c>
      <c r="Q208" s="8">
        <v>209</v>
      </c>
      <c r="R208" s="8">
        <v>710</v>
      </c>
      <c r="S208" s="8">
        <v>491</v>
      </c>
      <c r="T208" s="8">
        <v>232</v>
      </c>
      <c r="U208" s="8">
        <v>64</v>
      </c>
      <c r="V208" s="8">
        <v>364</v>
      </c>
      <c r="W208" s="8">
        <v>145</v>
      </c>
      <c r="X208" s="8">
        <v>124</v>
      </c>
      <c r="Y208" s="8">
        <v>174</v>
      </c>
      <c r="Z208" s="8">
        <v>215</v>
      </c>
      <c r="AA208" s="8">
        <v>111</v>
      </c>
      <c r="AB208" s="8">
        <v>626</v>
      </c>
      <c r="AC208" s="8">
        <v>0</v>
      </c>
      <c r="AD208" s="8">
        <v>169</v>
      </c>
      <c r="AE208" s="8">
        <v>513</v>
      </c>
      <c r="AF208" s="8">
        <v>381</v>
      </c>
      <c r="AG208" s="8">
        <v>688</v>
      </c>
      <c r="AH208" s="8">
        <v>146</v>
      </c>
      <c r="AI208" s="8">
        <v>103</v>
      </c>
      <c r="AJ208" s="8">
        <v>327</v>
      </c>
      <c r="AK208" s="8">
        <v>187</v>
      </c>
      <c r="AL208" s="8">
        <v>160</v>
      </c>
      <c r="AM208" s="8">
        <v>89</v>
      </c>
      <c r="AN208" s="8">
        <v>647</v>
      </c>
      <c r="AO208" s="8">
        <v>174</v>
      </c>
      <c r="AP208" s="8">
        <v>431</v>
      </c>
      <c r="AQ208" s="8">
        <v>105</v>
      </c>
      <c r="AR208" s="8">
        <v>193</v>
      </c>
      <c r="AS208" s="8">
        <v>366</v>
      </c>
      <c r="AT208" s="8">
        <v>250</v>
      </c>
      <c r="AU208" s="8">
        <v>51</v>
      </c>
      <c r="AV208" s="8">
        <v>112</v>
      </c>
      <c r="AW208" s="169"/>
      <c r="AX208" s="141"/>
      <c r="AY208" s="170"/>
      <c r="AZ208" s="143"/>
      <c r="BB208" s="106">
        <v>207</v>
      </c>
    </row>
    <row r="209" spans="1:54" ht="13.5" thickBot="1" x14ac:dyDescent="0.25">
      <c r="A209" s="111" t="s">
        <v>110</v>
      </c>
      <c r="B209" s="8">
        <v>26555</v>
      </c>
      <c r="C209" s="8">
        <v>1240</v>
      </c>
      <c r="D209" s="8">
        <v>1104</v>
      </c>
      <c r="E209" s="8">
        <v>704</v>
      </c>
      <c r="F209" s="8">
        <v>1676</v>
      </c>
      <c r="G209" s="8">
        <v>1755</v>
      </c>
      <c r="H209" s="8">
        <v>3938</v>
      </c>
      <c r="I209" s="8">
        <v>3738</v>
      </c>
      <c r="J209" s="8">
        <v>2173</v>
      </c>
      <c r="K209" s="8">
        <v>2631</v>
      </c>
      <c r="L209" s="8">
        <v>4210</v>
      </c>
      <c r="M209" s="8">
        <v>281</v>
      </c>
      <c r="N209" s="8">
        <v>288</v>
      </c>
      <c r="O209" s="8">
        <v>2817</v>
      </c>
      <c r="P209" s="8">
        <v>0</v>
      </c>
      <c r="Q209" s="8">
        <v>581</v>
      </c>
      <c r="R209" s="8">
        <v>2611</v>
      </c>
      <c r="S209" s="8">
        <v>988</v>
      </c>
      <c r="T209" s="8">
        <v>419</v>
      </c>
      <c r="U209" s="8">
        <v>262</v>
      </c>
      <c r="V209" s="8">
        <v>704</v>
      </c>
      <c r="W209" s="8">
        <v>455</v>
      </c>
      <c r="X209" s="8">
        <v>425</v>
      </c>
      <c r="Y209" s="8">
        <v>427</v>
      </c>
      <c r="Z209" s="8">
        <v>937</v>
      </c>
      <c r="AA209" s="8">
        <v>362</v>
      </c>
      <c r="AB209" s="8">
        <v>1927</v>
      </c>
      <c r="AC209" s="8">
        <v>0</v>
      </c>
      <c r="AD209" s="8">
        <v>939</v>
      </c>
      <c r="AE209" s="8">
        <v>1676</v>
      </c>
      <c r="AF209" s="8">
        <v>1765</v>
      </c>
      <c r="AG209" s="8">
        <v>1754</v>
      </c>
      <c r="AH209" s="8">
        <v>282</v>
      </c>
      <c r="AI209" s="8">
        <v>495</v>
      </c>
      <c r="AJ209" s="8">
        <v>746</v>
      </c>
      <c r="AK209" s="8">
        <v>544</v>
      </c>
      <c r="AL209" s="8">
        <v>1147</v>
      </c>
      <c r="AM209" s="8">
        <v>281</v>
      </c>
      <c r="AN209" s="8">
        <v>1374</v>
      </c>
      <c r="AO209" s="8">
        <v>726</v>
      </c>
      <c r="AP209" s="8">
        <v>1104</v>
      </c>
      <c r="AQ209" s="8">
        <v>288</v>
      </c>
      <c r="AR209" s="8">
        <v>271</v>
      </c>
      <c r="AS209" s="8">
        <v>1484</v>
      </c>
      <c r="AT209" s="8">
        <v>554</v>
      </c>
      <c r="AU209" s="8">
        <v>176</v>
      </c>
      <c r="AV209" s="8">
        <v>851</v>
      </c>
      <c r="AW209" s="169">
        <v>3.5551433650204802E-3</v>
      </c>
      <c r="AX209" s="141" t="s">
        <v>192</v>
      </c>
      <c r="AY209" s="170"/>
      <c r="AZ209" s="143" t="s">
        <v>191</v>
      </c>
      <c r="BB209" s="106">
        <v>208</v>
      </c>
    </row>
    <row r="210" spans="1:54" ht="13.5" thickBot="1" x14ac:dyDescent="0.25">
      <c r="A210" s="111" t="s">
        <v>111</v>
      </c>
      <c r="B210" s="8">
        <v>106001</v>
      </c>
      <c r="C210" s="8">
        <v>5462</v>
      </c>
      <c r="D210" s="8">
        <v>4860</v>
      </c>
      <c r="E210" s="8">
        <v>2757</v>
      </c>
      <c r="F210" s="8">
        <v>6799</v>
      </c>
      <c r="G210" s="8">
        <v>7056</v>
      </c>
      <c r="H210" s="8">
        <v>15319</v>
      </c>
      <c r="I210" s="8">
        <v>14635</v>
      </c>
      <c r="J210" s="8">
        <v>8741</v>
      </c>
      <c r="K210" s="8">
        <v>10580</v>
      </c>
      <c r="L210" s="8">
        <v>15773</v>
      </c>
      <c r="M210" s="8">
        <v>1144</v>
      </c>
      <c r="N210" s="8">
        <v>1129</v>
      </c>
      <c r="O210" s="8">
        <v>11746</v>
      </c>
      <c r="P210" s="8">
        <v>0</v>
      </c>
      <c r="Q210" s="8">
        <v>1966</v>
      </c>
      <c r="R210" s="8">
        <v>10334</v>
      </c>
      <c r="S210" s="8">
        <v>4306</v>
      </c>
      <c r="T210" s="8">
        <v>1694</v>
      </c>
      <c r="U210" s="8">
        <v>1056</v>
      </c>
      <c r="V210" s="8">
        <v>2757</v>
      </c>
      <c r="W210" s="8">
        <v>1703</v>
      </c>
      <c r="X210" s="8">
        <v>1766</v>
      </c>
      <c r="Y210" s="8">
        <v>1944</v>
      </c>
      <c r="Z210" s="8">
        <v>4047</v>
      </c>
      <c r="AA210" s="8">
        <v>1605</v>
      </c>
      <c r="AB210" s="8">
        <v>6371</v>
      </c>
      <c r="AC210" s="8">
        <v>0</v>
      </c>
      <c r="AD210" s="8">
        <v>3572</v>
      </c>
      <c r="AE210" s="8">
        <v>6799</v>
      </c>
      <c r="AF210" s="8">
        <v>6170</v>
      </c>
      <c r="AG210" s="8">
        <v>7047</v>
      </c>
      <c r="AH210" s="8">
        <v>1112</v>
      </c>
      <c r="AI210" s="8">
        <v>1819</v>
      </c>
      <c r="AJ210" s="8">
        <v>3019</v>
      </c>
      <c r="AK210" s="8">
        <v>2361</v>
      </c>
      <c r="AL210" s="8">
        <v>4433</v>
      </c>
      <c r="AM210" s="8">
        <v>1144</v>
      </c>
      <c r="AN210" s="8">
        <v>5737</v>
      </c>
      <c r="AO210" s="8">
        <v>3069</v>
      </c>
      <c r="AP210" s="8">
        <v>4860</v>
      </c>
      <c r="AQ210" s="8">
        <v>1129</v>
      </c>
      <c r="AR210" s="8">
        <v>1335</v>
      </c>
      <c r="AS210" s="8">
        <v>6147</v>
      </c>
      <c r="AT210" s="8">
        <v>2428</v>
      </c>
      <c r="AU210" s="8">
        <v>735</v>
      </c>
      <c r="AV210" s="8">
        <v>3536</v>
      </c>
      <c r="AW210" s="169">
        <v>2.2378329992800016E-4</v>
      </c>
      <c r="AX210" s="141" t="s">
        <v>192</v>
      </c>
      <c r="AY210" s="170"/>
      <c r="AZ210" s="143" t="s">
        <v>191</v>
      </c>
      <c r="BB210" s="106">
        <v>209</v>
      </c>
    </row>
    <row r="211" spans="1:54" ht="13.5" thickBot="1" x14ac:dyDescent="0.25">
      <c r="A211" s="111" t="s">
        <v>112</v>
      </c>
      <c r="B211" s="8">
        <v>131633</v>
      </c>
      <c r="C211" s="8">
        <v>6856</v>
      </c>
      <c r="D211" s="8">
        <v>6474</v>
      </c>
      <c r="E211" s="8">
        <v>3513</v>
      </c>
      <c r="F211" s="8">
        <v>8502</v>
      </c>
      <c r="G211" s="8">
        <v>8658</v>
      </c>
      <c r="H211" s="8">
        <v>18688</v>
      </c>
      <c r="I211" s="8">
        <v>17918</v>
      </c>
      <c r="J211" s="8">
        <v>11671</v>
      </c>
      <c r="K211" s="8">
        <v>13342</v>
      </c>
      <c r="L211" s="8">
        <v>18146</v>
      </c>
      <c r="M211" s="8">
        <v>1390</v>
      </c>
      <c r="N211" s="8">
        <v>1465</v>
      </c>
      <c r="O211" s="8">
        <v>15010</v>
      </c>
      <c r="P211" s="8">
        <v>0</v>
      </c>
      <c r="Q211" s="8">
        <v>2098</v>
      </c>
      <c r="R211" s="8">
        <v>12779</v>
      </c>
      <c r="S211" s="8">
        <v>5577</v>
      </c>
      <c r="T211" s="8">
        <v>2527</v>
      </c>
      <c r="U211" s="8">
        <v>1193</v>
      </c>
      <c r="V211" s="8">
        <v>3513</v>
      </c>
      <c r="W211" s="8">
        <v>1951</v>
      </c>
      <c r="X211" s="8">
        <v>2007</v>
      </c>
      <c r="Y211" s="8">
        <v>2707</v>
      </c>
      <c r="Z211" s="8">
        <v>4521</v>
      </c>
      <c r="AA211" s="8">
        <v>2121</v>
      </c>
      <c r="AB211" s="8">
        <v>7214</v>
      </c>
      <c r="AC211" s="8">
        <v>0</v>
      </c>
      <c r="AD211" s="8">
        <v>4124</v>
      </c>
      <c r="AE211" s="8">
        <v>8502</v>
      </c>
      <c r="AF211" s="8">
        <v>6896</v>
      </c>
      <c r="AG211" s="8">
        <v>9144</v>
      </c>
      <c r="AH211" s="8">
        <v>1524</v>
      </c>
      <c r="AI211" s="8">
        <v>2369</v>
      </c>
      <c r="AJ211" s="8">
        <v>3811</v>
      </c>
      <c r="AK211" s="8">
        <v>2993</v>
      </c>
      <c r="AL211" s="8">
        <v>5727</v>
      </c>
      <c r="AM211" s="8">
        <v>1390</v>
      </c>
      <c r="AN211" s="8">
        <v>7482</v>
      </c>
      <c r="AO211" s="8">
        <v>3693</v>
      </c>
      <c r="AP211" s="8">
        <v>6474</v>
      </c>
      <c r="AQ211" s="8">
        <v>1465</v>
      </c>
      <c r="AR211" s="8">
        <v>1856</v>
      </c>
      <c r="AS211" s="8">
        <v>7615</v>
      </c>
      <c r="AT211" s="8">
        <v>3341</v>
      </c>
      <c r="AU211" s="8">
        <v>977</v>
      </c>
      <c r="AV211" s="8">
        <v>4042</v>
      </c>
      <c r="AW211" s="169">
        <v>6.7693094552210182E-5</v>
      </c>
      <c r="AX211" s="141" t="s">
        <v>192</v>
      </c>
      <c r="AY211" s="170"/>
      <c r="AZ211" s="143" t="s">
        <v>191</v>
      </c>
      <c r="BB211" s="106">
        <v>210</v>
      </c>
    </row>
    <row r="212" spans="1:54" ht="13.5" thickBot="1" x14ac:dyDescent="0.25">
      <c r="A212" s="111" t="s">
        <v>113</v>
      </c>
      <c r="B212" s="8">
        <v>142831</v>
      </c>
      <c r="C212" s="8">
        <v>7601</v>
      </c>
      <c r="D212" s="8">
        <v>6829</v>
      </c>
      <c r="E212" s="8">
        <v>4572</v>
      </c>
      <c r="F212" s="8">
        <v>9537</v>
      </c>
      <c r="G212" s="8">
        <v>9586</v>
      </c>
      <c r="H212" s="8">
        <v>19673</v>
      </c>
      <c r="I212" s="8">
        <v>19636</v>
      </c>
      <c r="J212" s="8">
        <v>13030</v>
      </c>
      <c r="K212" s="8">
        <v>13423</v>
      </c>
      <c r="L212" s="8">
        <v>18245</v>
      </c>
      <c r="M212" s="8">
        <v>1678</v>
      </c>
      <c r="N212" s="8">
        <v>1684</v>
      </c>
      <c r="O212" s="8">
        <v>17337</v>
      </c>
      <c r="P212" s="8">
        <v>0</v>
      </c>
      <c r="Q212" s="8">
        <v>1936</v>
      </c>
      <c r="R212" s="8">
        <v>13139</v>
      </c>
      <c r="S212" s="8">
        <v>6116</v>
      </c>
      <c r="T212" s="8">
        <v>3009</v>
      </c>
      <c r="U212" s="8">
        <v>1151</v>
      </c>
      <c r="V212" s="8">
        <v>4572</v>
      </c>
      <c r="W212" s="8">
        <v>2356</v>
      </c>
      <c r="X212" s="8">
        <v>2149</v>
      </c>
      <c r="Y212" s="8">
        <v>3130</v>
      </c>
      <c r="Z212" s="8">
        <v>4744</v>
      </c>
      <c r="AA212" s="8">
        <v>2331</v>
      </c>
      <c r="AB212" s="8">
        <v>6961</v>
      </c>
      <c r="AC212" s="8">
        <v>0</v>
      </c>
      <c r="AD212" s="8">
        <v>4097</v>
      </c>
      <c r="AE212" s="8">
        <v>9537</v>
      </c>
      <c r="AF212" s="8">
        <v>7419</v>
      </c>
      <c r="AG212" s="8">
        <v>10021</v>
      </c>
      <c r="AH212" s="8">
        <v>1726</v>
      </c>
      <c r="AI212" s="8">
        <v>2412</v>
      </c>
      <c r="AJ212" s="8">
        <v>4598</v>
      </c>
      <c r="AK212" s="8">
        <v>3440</v>
      </c>
      <c r="AL212" s="8">
        <v>5701</v>
      </c>
      <c r="AM212" s="8">
        <v>1678</v>
      </c>
      <c r="AN212" s="8">
        <v>8865</v>
      </c>
      <c r="AO212" s="8">
        <v>3937</v>
      </c>
      <c r="AP212" s="8">
        <v>6829</v>
      </c>
      <c r="AQ212" s="8">
        <v>1684</v>
      </c>
      <c r="AR212" s="8">
        <v>2012</v>
      </c>
      <c r="AS212" s="8">
        <v>7722</v>
      </c>
      <c r="AT212" s="8">
        <v>4338</v>
      </c>
      <c r="AU212" s="8">
        <v>1093</v>
      </c>
      <c r="AV212" s="8">
        <v>4128</v>
      </c>
      <c r="AW212" s="169">
        <v>8.1994096425057393E-5</v>
      </c>
      <c r="AX212" s="141" t="s">
        <v>192</v>
      </c>
      <c r="AY212" s="170"/>
      <c r="AZ212" s="143" t="s">
        <v>191</v>
      </c>
      <c r="BB212" s="106">
        <v>211</v>
      </c>
    </row>
    <row r="213" spans="1:54" ht="13.5" thickBot="1" x14ac:dyDescent="0.25">
      <c r="A213" s="111" t="s">
        <v>114</v>
      </c>
      <c r="B213" s="8">
        <v>148112</v>
      </c>
      <c r="C213" s="8">
        <v>7680</v>
      </c>
      <c r="D213" s="8">
        <v>6861</v>
      </c>
      <c r="E213" s="8">
        <v>4570</v>
      </c>
      <c r="F213" s="8">
        <v>9440</v>
      </c>
      <c r="G213" s="8">
        <v>9491</v>
      </c>
      <c r="H213" s="8">
        <v>21404</v>
      </c>
      <c r="I213" s="8">
        <v>24077</v>
      </c>
      <c r="J213" s="8">
        <v>12275</v>
      </c>
      <c r="K213" s="8">
        <v>13528</v>
      </c>
      <c r="L213" s="8">
        <v>19238</v>
      </c>
      <c r="M213" s="8">
        <v>1707</v>
      </c>
      <c r="N213" s="8">
        <v>1599</v>
      </c>
      <c r="O213" s="8">
        <v>16242</v>
      </c>
      <c r="P213" s="8">
        <v>0</v>
      </c>
      <c r="Q213" s="8">
        <v>4429</v>
      </c>
      <c r="R213" s="8">
        <v>12715</v>
      </c>
      <c r="S213" s="8">
        <v>5357</v>
      </c>
      <c r="T213" s="8">
        <v>3051</v>
      </c>
      <c r="U213" s="8">
        <v>1205</v>
      </c>
      <c r="V213" s="8">
        <v>4570</v>
      </c>
      <c r="W213" s="8">
        <v>2932</v>
      </c>
      <c r="X213" s="8">
        <v>2314</v>
      </c>
      <c r="Y213" s="8">
        <v>3513</v>
      </c>
      <c r="Z213" s="8">
        <v>4043</v>
      </c>
      <c r="AA213" s="8">
        <v>2211</v>
      </c>
      <c r="AB213" s="8">
        <v>8805</v>
      </c>
      <c r="AC213" s="8">
        <v>0</v>
      </c>
      <c r="AD213" s="8">
        <v>3979</v>
      </c>
      <c r="AE213" s="8">
        <v>9440</v>
      </c>
      <c r="AF213" s="8">
        <v>11001</v>
      </c>
      <c r="AG213" s="8">
        <v>9224</v>
      </c>
      <c r="AH213" s="8">
        <v>1942</v>
      </c>
      <c r="AI213" s="8">
        <v>2432</v>
      </c>
      <c r="AJ213" s="8">
        <v>4260</v>
      </c>
      <c r="AK213" s="8">
        <v>3388</v>
      </c>
      <c r="AL213" s="8">
        <v>5975</v>
      </c>
      <c r="AM213" s="8">
        <v>1707</v>
      </c>
      <c r="AN213" s="8">
        <v>7953</v>
      </c>
      <c r="AO213" s="8">
        <v>4213</v>
      </c>
      <c r="AP213" s="8">
        <v>6861</v>
      </c>
      <c r="AQ213" s="8">
        <v>1599</v>
      </c>
      <c r="AR213" s="8">
        <v>1978</v>
      </c>
      <c r="AS213" s="8">
        <v>7553</v>
      </c>
      <c r="AT213" s="8">
        <v>4307</v>
      </c>
      <c r="AU213" s="8">
        <v>1197</v>
      </c>
      <c r="AV213" s="8">
        <v>3958</v>
      </c>
      <c r="AW213" s="169">
        <v>2.5251686214572882E-4</v>
      </c>
      <c r="AX213" s="141" t="s">
        <v>192</v>
      </c>
      <c r="AY213" s="170"/>
      <c r="AZ213" s="143" t="s">
        <v>191</v>
      </c>
      <c r="BB213" s="106">
        <v>212</v>
      </c>
    </row>
    <row r="214" spans="1:54" ht="13.5" thickBot="1" x14ac:dyDescent="0.25">
      <c r="A214" s="111" t="s">
        <v>115</v>
      </c>
      <c r="B214" s="8">
        <v>148606</v>
      </c>
      <c r="C214" s="8">
        <v>6593</v>
      </c>
      <c r="D214" s="8">
        <v>4723</v>
      </c>
      <c r="E214" s="8">
        <v>3577</v>
      </c>
      <c r="F214" s="8">
        <v>8814</v>
      </c>
      <c r="G214" s="8">
        <v>8488</v>
      </c>
      <c r="H214" s="8">
        <v>20503</v>
      </c>
      <c r="I214" s="8">
        <v>31408</v>
      </c>
      <c r="J214" s="8">
        <v>9509</v>
      </c>
      <c r="K214" s="8">
        <v>12297</v>
      </c>
      <c r="L214" s="8">
        <v>24895</v>
      </c>
      <c r="M214" s="8">
        <v>1203</v>
      </c>
      <c r="N214" s="8">
        <v>1147</v>
      </c>
      <c r="O214" s="8">
        <v>15449</v>
      </c>
      <c r="P214" s="8">
        <v>0</v>
      </c>
      <c r="Q214" s="8">
        <v>7461</v>
      </c>
      <c r="R214" s="8">
        <v>9855</v>
      </c>
      <c r="S214" s="8">
        <v>4031</v>
      </c>
      <c r="T214" s="8">
        <v>2164</v>
      </c>
      <c r="U214" s="8">
        <v>1019</v>
      </c>
      <c r="V214" s="8">
        <v>3577</v>
      </c>
      <c r="W214" s="8">
        <v>4626</v>
      </c>
      <c r="X214" s="8">
        <v>2028</v>
      </c>
      <c r="Y214" s="8">
        <v>2764</v>
      </c>
      <c r="Z214" s="8">
        <v>2933</v>
      </c>
      <c r="AA214" s="8">
        <v>1904</v>
      </c>
      <c r="AB214" s="8">
        <v>16257</v>
      </c>
      <c r="AC214" s="8">
        <v>0</v>
      </c>
      <c r="AD214" s="8">
        <v>3495</v>
      </c>
      <c r="AE214" s="8">
        <v>8814</v>
      </c>
      <c r="AF214" s="8">
        <v>20163</v>
      </c>
      <c r="AG214" s="8">
        <v>7345</v>
      </c>
      <c r="AH214" s="8">
        <v>1702</v>
      </c>
      <c r="AI214" s="8">
        <v>2132</v>
      </c>
      <c r="AJ214" s="8">
        <v>3187</v>
      </c>
      <c r="AK214" s="8">
        <v>2821</v>
      </c>
      <c r="AL214" s="8">
        <v>5668</v>
      </c>
      <c r="AM214" s="8">
        <v>1203</v>
      </c>
      <c r="AN214" s="8">
        <v>6792</v>
      </c>
      <c r="AO214" s="8">
        <v>3721</v>
      </c>
      <c r="AP214" s="8">
        <v>4723</v>
      </c>
      <c r="AQ214" s="8">
        <v>1147</v>
      </c>
      <c r="AR214" s="8">
        <v>1744</v>
      </c>
      <c r="AS214" s="8">
        <v>6629</v>
      </c>
      <c r="AT214" s="8">
        <v>3974</v>
      </c>
      <c r="AU214" s="8">
        <v>1154</v>
      </c>
      <c r="AV214" s="8">
        <v>3573</v>
      </c>
      <c r="AW214" s="169">
        <v>2.9236386382643103E-4</v>
      </c>
      <c r="AX214" s="141" t="s">
        <v>192</v>
      </c>
      <c r="AY214" s="170"/>
      <c r="AZ214" s="143" t="s">
        <v>191</v>
      </c>
      <c r="BB214" s="106">
        <v>213</v>
      </c>
    </row>
    <row r="215" spans="1:54" ht="13.5" thickBot="1" x14ac:dyDescent="0.25">
      <c r="A215" s="111" t="s">
        <v>116</v>
      </c>
      <c r="B215" s="8">
        <v>143589</v>
      </c>
      <c r="C215" s="8">
        <v>6365</v>
      </c>
      <c r="D215" s="8">
        <v>4098</v>
      </c>
      <c r="E215" s="8">
        <v>3204</v>
      </c>
      <c r="F215" s="8">
        <v>7686</v>
      </c>
      <c r="G215" s="8">
        <v>8263</v>
      </c>
      <c r="H215" s="8">
        <v>18952</v>
      </c>
      <c r="I215" s="8">
        <v>26506</v>
      </c>
      <c r="J215" s="8">
        <v>10360</v>
      </c>
      <c r="K215" s="8">
        <v>12793</v>
      </c>
      <c r="L215" s="8">
        <v>29397</v>
      </c>
      <c r="M215" s="8">
        <v>1221</v>
      </c>
      <c r="N215" s="8">
        <v>1356</v>
      </c>
      <c r="O215" s="8">
        <v>13388</v>
      </c>
      <c r="P215" s="8">
        <v>0</v>
      </c>
      <c r="Q215" s="8">
        <v>6123</v>
      </c>
      <c r="R215" s="8">
        <v>9732</v>
      </c>
      <c r="S215" s="8">
        <v>3846</v>
      </c>
      <c r="T215" s="8">
        <v>1702</v>
      </c>
      <c r="U215" s="8">
        <v>1008</v>
      </c>
      <c r="V215" s="8">
        <v>3204</v>
      </c>
      <c r="W215" s="8">
        <v>2939</v>
      </c>
      <c r="X215" s="8">
        <v>2045</v>
      </c>
      <c r="Y215" s="8">
        <v>2193</v>
      </c>
      <c r="Z215" s="8">
        <v>2820</v>
      </c>
      <c r="AA215" s="8">
        <v>1582</v>
      </c>
      <c r="AB215" s="8">
        <v>20788</v>
      </c>
      <c r="AC215" s="8">
        <v>0</v>
      </c>
      <c r="AD215" s="8">
        <v>4211</v>
      </c>
      <c r="AE215" s="8">
        <v>7686</v>
      </c>
      <c r="AF215" s="8">
        <v>16816</v>
      </c>
      <c r="AG215" s="8">
        <v>8658</v>
      </c>
      <c r="AH215" s="8">
        <v>1466</v>
      </c>
      <c r="AI215" s="8">
        <v>1894</v>
      </c>
      <c r="AJ215" s="8">
        <v>3097</v>
      </c>
      <c r="AK215" s="8">
        <v>2806</v>
      </c>
      <c r="AL215" s="8">
        <v>5712</v>
      </c>
      <c r="AM215" s="8">
        <v>1221</v>
      </c>
      <c r="AN215" s="8">
        <v>6603</v>
      </c>
      <c r="AO215" s="8">
        <v>3376</v>
      </c>
      <c r="AP215" s="8">
        <v>4098</v>
      </c>
      <c r="AQ215" s="8">
        <v>1356</v>
      </c>
      <c r="AR215" s="8">
        <v>1514</v>
      </c>
      <c r="AS215" s="8">
        <v>7081</v>
      </c>
      <c r="AT215" s="8">
        <v>3044</v>
      </c>
      <c r="AU215" s="8">
        <v>1073</v>
      </c>
      <c r="AV215" s="8">
        <v>3895</v>
      </c>
      <c r="AW215" s="169">
        <v>2.7883034246085648E-4</v>
      </c>
      <c r="AX215" s="141" t="s">
        <v>192</v>
      </c>
      <c r="AY215" s="170"/>
      <c r="AZ215" s="143" t="s">
        <v>191</v>
      </c>
      <c r="BB215" s="106">
        <v>214</v>
      </c>
    </row>
    <row r="216" spans="1:54" ht="13.5" thickBot="1" x14ac:dyDescent="0.25">
      <c r="A216" s="111" t="s">
        <v>117</v>
      </c>
      <c r="B216" s="8">
        <v>148727</v>
      </c>
      <c r="C216" s="8">
        <v>7246</v>
      </c>
      <c r="D216" s="8">
        <v>5219</v>
      </c>
      <c r="E216" s="8">
        <v>3555</v>
      </c>
      <c r="F216" s="8">
        <v>8730</v>
      </c>
      <c r="G216" s="8">
        <v>9189</v>
      </c>
      <c r="H216" s="8">
        <v>20961</v>
      </c>
      <c r="I216" s="8">
        <v>22959</v>
      </c>
      <c r="J216" s="8">
        <v>11579</v>
      </c>
      <c r="K216" s="8">
        <v>15059</v>
      </c>
      <c r="L216" s="8">
        <v>27239</v>
      </c>
      <c r="M216" s="8">
        <v>1426</v>
      </c>
      <c r="N216" s="8">
        <v>1476</v>
      </c>
      <c r="O216" s="8">
        <v>14089</v>
      </c>
      <c r="P216" s="8">
        <v>0</v>
      </c>
      <c r="Q216" s="8">
        <v>4568</v>
      </c>
      <c r="R216" s="8">
        <v>12714</v>
      </c>
      <c r="S216" s="8">
        <v>5021</v>
      </c>
      <c r="T216" s="8">
        <v>2249</v>
      </c>
      <c r="U216" s="8">
        <v>1398</v>
      </c>
      <c r="V216" s="8">
        <v>3555</v>
      </c>
      <c r="W216" s="8">
        <v>2336</v>
      </c>
      <c r="X216" s="8">
        <v>2375</v>
      </c>
      <c r="Y216" s="8">
        <v>2033</v>
      </c>
      <c r="Z216" s="8">
        <v>3997</v>
      </c>
      <c r="AA216" s="8">
        <v>1639</v>
      </c>
      <c r="AB216" s="8">
        <v>16509</v>
      </c>
      <c r="AC216" s="8">
        <v>0</v>
      </c>
      <c r="AD216" s="8">
        <v>4772</v>
      </c>
      <c r="AE216" s="8">
        <v>8730</v>
      </c>
      <c r="AF216" s="8">
        <v>12842</v>
      </c>
      <c r="AG216" s="8">
        <v>9330</v>
      </c>
      <c r="AH216" s="8">
        <v>1631</v>
      </c>
      <c r="AI216" s="8">
        <v>2239</v>
      </c>
      <c r="AJ216" s="8">
        <v>3679</v>
      </c>
      <c r="AK216" s="8">
        <v>3262</v>
      </c>
      <c r="AL216" s="8">
        <v>6636</v>
      </c>
      <c r="AM216" s="8">
        <v>1426</v>
      </c>
      <c r="AN216" s="8">
        <v>6732</v>
      </c>
      <c r="AO216" s="8">
        <v>3795</v>
      </c>
      <c r="AP216" s="8">
        <v>5219</v>
      </c>
      <c r="AQ216" s="8">
        <v>1476</v>
      </c>
      <c r="AR216" s="8">
        <v>1609</v>
      </c>
      <c r="AS216" s="8">
        <v>8423</v>
      </c>
      <c r="AT216" s="8">
        <v>3019</v>
      </c>
      <c r="AU216" s="8">
        <v>1019</v>
      </c>
      <c r="AV216" s="8">
        <v>4494</v>
      </c>
      <c r="AW216" s="169">
        <v>3.5388208648878193E-4</v>
      </c>
      <c r="AX216" s="141" t="s">
        <v>192</v>
      </c>
      <c r="AY216" s="170"/>
      <c r="AZ216" s="143" t="s">
        <v>191</v>
      </c>
      <c r="BB216" s="106">
        <v>215</v>
      </c>
    </row>
    <row r="217" spans="1:54" ht="13.5" thickBot="1" x14ac:dyDescent="0.25">
      <c r="A217" s="111" t="s">
        <v>118</v>
      </c>
      <c r="B217" s="8">
        <v>187192</v>
      </c>
      <c r="C217" s="8">
        <v>9771</v>
      </c>
      <c r="D217" s="8">
        <v>7968</v>
      </c>
      <c r="E217" s="8">
        <v>5112</v>
      </c>
      <c r="F217" s="8">
        <v>11661</v>
      </c>
      <c r="G217" s="8">
        <v>12531</v>
      </c>
      <c r="H217" s="8">
        <v>26451</v>
      </c>
      <c r="I217" s="8">
        <v>26662</v>
      </c>
      <c r="J217" s="8">
        <v>15356</v>
      </c>
      <c r="K217" s="8">
        <v>19234</v>
      </c>
      <c r="L217" s="8">
        <v>28798</v>
      </c>
      <c r="M217" s="8">
        <v>1894</v>
      </c>
      <c r="N217" s="8">
        <v>1766</v>
      </c>
      <c r="O217" s="8">
        <v>19988</v>
      </c>
      <c r="P217" s="8">
        <v>0</v>
      </c>
      <c r="Q217" s="8">
        <v>4050</v>
      </c>
      <c r="R217" s="8">
        <v>17193</v>
      </c>
      <c r="S217" s="8">
        <v>7220</v>
      </c>
      <c r="T217" s="8">
        <v>3372</v>
      </c>
      <c r="U217" s="8">
        <v>1735</v>
      </c>
      <c r="V217" s="8">
        <v>5112</v>
      </c>
      <c r="W217" s="8">
        <v>2855</v>
      </c>
      <c r="X217" s="8">
        <v>3085</v>
      </c>
      <c r="Y217" s="8">
        <v>3191</v>
      </c>
      <c r="Z217" s="8">
        <v>6062</v>
      </c>
      <c r="AA217" s="8">
        <v>2415</v>
      </c>
      <c r="AB217" s="8">
        <v>13499</v>
      </c>
      <c r="AC217" s="8">
        <v>0</v>
      </c>
      <c r="AD217" s="8">
        <v>6367</v>
      </c>
      <c r="AE217" s="8">
        <v>11661</v>
      </c>
      <c r="AF217" s="8">
        <v>12114</v>
      </c>
      <c r="AG217" s="8">
        <v>11984</v>
      </c>
      <c r="AH217" s="8">
        <v>2227</v>
      </c>
      <c r="AI217" s="8">
        <v>3039</v>
      </c>
      <c r="AJ217" s="8">
        <v>5208</v>
      </c>
      <c r="AK217" s="8">
        <v>4241</v>
      </c>
      <c r="AL217" s="8">
        <v>8614</v>
      </c>
      <c r="AM217" s="8">
        <v>1894</v>
      </c>
      <c r="AN217" s="8">
        <v>9913</v>
      </c>
      <c r="AO217" s="8">
        <v>5332</v>
      </c>
      <c r="AP217" s="8">
        <v>7968</v>
      </c>
      <c r="AQ217" s="8">
        <v>1766</v>
      </c>
      <c r="AR217" s="8">
        <v>2445</v>
      </c>
      <c r="AS217" s="8">
        <v>10620</v>
      </c>
      <c r="AT217" s="8">
        <v>4429</v>
      </c>
      <c r="AU217" s="8">
        <v>1383</v>
      </c>
      <c r="AV217" s="8">
        <v>6198</v>
      </c>
      <c r="AW217" s="169">
        <v>6.4912519058617506E-4</v>
      </c>
      <c r="AX217" s="141" t="s">
        <v>192</v>
      </c>
      <c r="AY217" s="170"/>
      <c r="AZ217" s="143" t="s">
        <v>191</v>
      </c>
      <c r="BB217" s="106">
        <v>216</v>
      </c>
    </row>
    <row r="218" spans="1:54" ht="13.5" thickBot="1" x14ac:dyDescent="0.25">
      <c r="A218" s="111" t="s">
        <v>119</v>
      </c>
      <c r="B218" s="8">
        <v>214110</v>
      </c>
      <c r="C218" s="8">
        <v>11506</v>
      </c>
      <c r="D218" s="8">
        <v>10099</v>
      </c>
      <c r="E218" s="8">
        <v>6672</v>
      </c>
      <c r="F218" s="8">
        <v>14036</v>
      </c>
      <c r="G218" s="8">
        <v>13617</v>
      </c>
      <c r="H218" s="8">
        <v>29350</v>
      </c>
      <c r="I218" s="8">
        <v>31098</v>
      </c>
      <c r="J218" s="8">
        <v>18474</v>
      </c>
      <c r="K218" s="8">
        <v>20673</v>
      </c>
      <c r="L218" s="8">
        <v>30280</v>
      </c>
      <c r="M218" s="8">
        <v>2297</v>
      </c>
      <c r="N218" s="8">
        <v>1954</v>
      </c>
      <c r="O218" s="8">
        <v>24054</v>
      </c>
      <c r="P218" s="8">
        <v>0</v>
      </c>
      <c r="Q218" s="8">
        <v>4014</v>
      </c>
      <c r="R218" s="8">
        <v>19014</v>
      </c>
      <c r="S218" s="8">
        <v>8514</v>
      </c>
      <c r="T218" s="8">
        <v>4452</v>
      </c>
      <c r="U218" s="8">
        <v>1921</v>
      </c>
      <c r="V218" s="8">
        <v>6672</v>
      </c>
      <c r="W218" s="8">
        <v>3465</v>
      </c>
      <c r="X218" s="8">
        <v>3480</v>
      </c>
      <c r="Y218" s="8">
        <v>4349</v>
      </c>
      <c r="Z218" s="8">
        <v>6836</v>
      </c>
      <c r="AA218" s="8">
        <v>3054</v>
      </c>
      <c r="AB218" s="8">
        <v>13114</v>
      </c>
      <c r="AC218" s="8">
        <v>0</v>
      </c>
      <c r="AD218" s="8">
        <v>6357</v>
      </c>
      <c r="AE218" s="8">
        <v>14036</v>
      </c>
      <c r="AF218" s="8">
        <v>12815</v>
      </c>
      <c r="AG218" s="8">
        <v>14022</v>
      </c>
      <c r="AH218" s="8">
        <v>2697</v>
      </c>
      <c r="AI218" s="8">
        <v>3745</v>
      </c>
      <c r="AJ218" s="8">
        <v>6322</v>
      </c>
      <c r="AK218" s="8">
        <v>5100</v>
      </c>
      <c r="AL218" s="8">
        <v>9244</v>
      </c>
      <c r="AM218" s="8">
        <v>2297</v>
      </c>
      <c r="AN218" s="8">
        <v>12075</v>
      </c>
      <c r="AO218" s="8">
        <v>6481</v>
      </c>
      <c r="AP218" s="8">
        <v>10099</v>
      </c>
      <c r="AQ218" s="8">
        <v>1954</v>
      </c>
      <c r="AR218" s="8">
        <v>2926</v>
      </c>
      <c r="AS218" s="8">
        <v>11429</v>
      </c>
      <c r="AT218" s="8">
        <v>5339</v>
      </c>
      <c r="AU218" s="8">
        <v>1702</v>
      </c>
      <c r="AV218" s="8">
        <v>6585</v>
      </c>
      <c r="AW218" s="169">
        <v>9.9207716155701002E-4</v>
      </c>
      <c r="AX218" s="141" t="s">
        <v>192</v>
      </c>
      <c r="AY218" s="170"/>
      <c r="AZ218" s="143" t="s">
        <v>191</v>
      </c>
      <c r="BB218" s="106">
        <v>217</v>
      </c>
    </row>
    <row r="219" spans="1:54" ht="13.5" thickBot="1" x14ac:dyDescent="0.25">
      <c r="A219" s="111" t="s">
        <v>120</v>
      </c>
      <c r="B219" s="8">
        <v>213171</v>
      </c>
      <c r="C219" s="8">
        <v>11465</v>
      </c>
      <c r="D219" s="8">
        <v>10336</v>
      </c>
      <c r="E219" s="8">
        <v>7252</v>
      </c>
      <c r="F219" s="8">
        <v>14334</v>
      </c>
      <c r="G219" s="8">
        <v>13040</v>
      </c>
      <c r="H219" s="8">
        <v>28405</v>
      </c>
      <c r="I219" s="8">
        <v>32241</v>
      </c>
      <c r="J219" s="8">
        <v>19035</v>
      </c>
      <c r="K219" s="8">
        <v>19734</v>
      </c>
      <c r="L219" s="8">
        <v>28944</v>
      </c>
      <c r="M219" s="8">
        <v>2213</v>
      </c>
      <c r="N219" s="8">
        <v>2088</v>
      </c>
      <c r="O219" s="8">
        <v>24084</v>
      </c>
      <c r="P219" s="8">
        <v>0</v>
      </c>
      <c r="Q219" s="8">
        <v>4127</v>
      </c>
      <c r="R219" s="8">
        <v>17919</v>
      </c>
      <c r="S219" s="8">
        <v>8652</v>
      </c>
      <c r="T219" s="8">
        <v>4624</v>
      </c>
      <c r="U219" s="8">
        <v>1774</v>
      </c>
      <c r="V219" s="8">
        <v>7252</v>
      </c>
      <c r="W219" s="8">
        <v>3875</v>
      </c>
      <c r="X219" s="8">
        <v>3432</v>
      </c>
      <c r="Y219" s="8">
        <v>4936</v>
      </c>
      <c r="Z219" s="8">
        <v>6232</v>
      </c>
      <c r="AA219" s="8">
        <v>3129</v>
      </c>
      <c r="AB219" s="8">
        <v>13195</v>
      </c>
      <c r="AC219" s="8">
        <v>0</v>
      </c>
      <c r="AD219" s="8">
        <v>5882</v>
      </c>
      <c r="AE219" s="8">
        <v>14334</v>
      </c>
      <c r="AF219" s="8">
        <v>12892</v>
      </c>
      <c r="AG219" s="8">
        <v>14411</v>
      </c>
      <c r="AH219" s="8">
        <v>2893</v>
      </c>
      <c r="AI219" s="8">
        <v>3545</v>
      </c>
      <c r="AJ219" s="8">
        <v>6359</v>
      </c>
      <c r="AK219" s="8">
        <v>4805</v>
      </c>
      <c r="AL219" s="8">
        <v>8501</v>
      </c>
      <c r="AM219" s="8">
        <v>2213</v>
      </c>
      <c r="AN219" s="8">
        <v>11557</v>
      </c>
      <c r="AO219" s="8">
        <v>6521</v>
      </c>
      <c r="AP219" s="8">
        <v>10336</v>
      </c>
      <c r="AQ219" s="8">
        <v>2088</v>
      </c>
      <c r="AR219" s="8">
        <v>3228</v>
      </c>
      <c r="AS219" s="8">
        <v>11233</v>
      </c>
      <c r="AT219" s="8">
        <v>5384</v>
      </c>
      <c r="AU219" s="8">
        <v>1870</v>
      </c>
      <c r="AV219" s="8">
        <v>5972</v>
      </c>
      <c r="AW219" s="169">
        <v>1.473167989610289E-3</v>
      </c>
      <c r="AX219" s="141" t="s">
        <v>192</v>
      </c>
      <c r="AY219" s="170"/>
      <c r="AZ219" s="143" t="s">
        <v>191</v>
      </c>
      <c r="BB219" s="106">
        <v>218</v>
      </c>
    </row>
    <row r="220" spans="1:54" ht="13.5" thickBot="1" x14ac:dyDescent="0.25">
      <c r="A220" s="111" t="s">
        <v>121</v>
      </c>
      <c r="B220" s="8">
        <v>193072</v>
      </c>
      <c r="C220" s="8">
        <v>11039</v>
      </c>
      <c r="D220" s="8">
        <v>9307</v>
      </c>
      <c r="E220" s="8">
        <v>6803</v>
      </c>
      <c r="F220" s="8">
        <v>12916</v>
      </c>
      <c r="G220" s="8">
        <v>11651</v>
      </c>
      <c r="H220" s="8">
        <v>26334</v>
      </c>
      <c r="I220" s="8">
        <v>28632</v>
      </c>
      <c r="J220" s="8">
        <v>17402</v>
      </c>
      <c r="K220" s="8">
        <v>17246</v>
      </c>
      <c r="L220" s="8">
        <v>25182</v>
      </c>
      <c r="M220" s="8">
        <v>2131</v>
      </c>
      <c r="N220" s="8">
        <v>1848</v>
      </c>
      <c r="O220" s="8">
        <v>22581</v>
      </c>
      <c r="P220" s="8">
        <v>0</v>
      </c>
      <c r="Q220" s="8">
        <v>3803</v>
      </c>
      <c r="R220" s="8">
        <v>16682</v>
      </c>
      <c r="S220" s="8">
        <v>7837</v>
      </c>
      <c r="T220" s="8">
        <v>4315</v>
      </c>
      <c r="U220" s="8">
        <v>1782</v>
      </c>
      <c r="V220" s="8">
        <v>6803</v>
      </c>
      <c r="W220" s="8">
        <v>3653</v>
      </c>
      <c r="X220" s="8">
        <v>3289</v>
      </c>
      <c r="Y220" s="8">
        <v>4565</v>
      </c>
      <c r="Z220" s="8">
        <v>5715</v>
      </c>
      <c r="AA220" s="8">
        <v>2758</v>
      </c>
      <c r="AB220" s="8">
        <v>11262</v>
      </c>
      <c r="AC220" s="8">
        <v>0</v>
      </c>
      <c r="AD220" s="8">
        <v>5264</v>
      </c>
      <c r="AE220" s="8">
        <v>12916</v>
      </c>
      <c r="AF220" s="8">
        <v>10865</v>
      </c>
      <c r="AG220" s="8">
        <v>13087</v>
      </c>
      <c r="AH220" s="8">
        <v>2767</v>
      </c>
      <c r="AI220" s="8">
        <v>3152</v>
      </c>
      <c r="AJ220" s="8">
        <v>5849</v>
      </c>
      <c r="AK220" s="8">
        <v>4438</v>
      </c>
      <c r="AL220" s="8">
        <v>7507</v>
      </c>
      <c r="AM220" s="8">
        <v>2131</v>
      </c>
      <c r="AN220" s="8">
        <v>11091</v>
      </c>
      <c r="AO220" s="8">
        <v>5832</v>
      </c>
      <c r="AP220" s="8">
        <v>9307</v>
      </c>
      <c r="AQ220" s="8">
        <v>1848</v>
      </c>
      <c r="AR220" s="8">
        <v>3312</v>
      </c>
      <c r="AS220" s="8">
        <v>9739</v>
      </c>
      <c r="AT220" s="8">
        <v>4605</v>
      </c>
      <c r="AU220" s="8">
        <v>1845</v>
      </c>
      <c r="AV220" s="8">
        <v>5053</v>
      </c>
      <c r="AW220" s="169">
        <v>2.6288146093139762E-3</v>
      </c>
      <c r="AX220" s="141" t="s">
        <v>192</v>
      </c>
      <c r="AY220" s="170"/>
      <c r="AZ220" s="143" t="s">
        <v>191</v>
      </c>
      <c r="BB220" s="106">
        <v>219</v>
      </c>
    </row>
    <row r="221" spans="1:54" ht="13.5" thickBot="1" x14ac:dyDescent="0.25">
      <c r="A221" s="111" t="s">
        <v>122</v>
      </c>
      <c r="B221" s="8">
        <v>177948</v>
      </c>
      <c r="C221" s="8">
        <v>10813</v>
      </c>
      <c r="D221" s="8">
        <v>8612</v>
      </c>
      <c r="E221" s="8">
        <v>6940</v>
      </c>
      <c r="F221" s="8">
        <v>12361</v>
      </c>
      <c r="G221" s="8">
        <v>11025</v>
      </c>
      <c r="H221" s="8">
        <v>24109</v>
      </c>
      <c r="I221" s="8">
        <v>24394</v>
      </c>
      <c r="J221" s="8">
        <v>17382</v>
      </c>
      <c r="K221" s="8">
        <v>14869</v>
      </c>
      <c r="L221" s="8">
        <v>22117</v>
      </c>
      <c r="M221" s="8">
        <v>1990</v>
      </c>
      <c r="N221" s="8">
        <v>1766</v>
      </c>
      <c r="O221" s="8">
        <v>21570</v>
      </c>
      <c r="P221" s="8">
        <v>0</v>
      </c>
      <c r="Q221" s="8">
        <v>3448</v>
      </c>
      <c r="R221" s="8">
        <v>14974</v>
      </c>
      <c r="S221" s="8">
        <v>7674</v>
      </c>
      <c r="T221" s="8">
        <v>4427</v>
      </c>
      <c r="U221" s="8">
        <v>1576</v>
      </c>
      <c r="V221" s="8">
        <v>6940</v>
      </c>
      <c r="W221" s="8">
        <v>2998</v>
      </c>
      <c r="X221" s="8">
        <v>3221</v>
      </c>
      <c r="Y221" s="8">
        <v>3922</v>
      </c>
      <c r="Z221" s="8">
        <v>5180</v>
      </c>
      <c r="AA221" s="8">
        <v>2380</v>
      </c>
      <c r="AB221" s="8">
        <v>9749</v>
      </c>
      <c r="AC221" s="8">
        <v>0</v>
      </c>
      <c r="AD221" s="8">
        <v>5035</v>
      </c>
      <c r="AE221" s="8">
        <v>12361</v>
      </c>
      <c r="AF221" s="8">
        <v>8839</v>
      </c>
      <c r="AG221" s="8">
        <v>12955</v>
      </c>
      <c r="AH221" s="8">
        <v>2368</v>
      </c>
      <c r="AI221" s="8">
        <v>2762</v>
      </c>
      <c r="AJ221" s="8">
        <v>5687</v>
      </c>
      <c r="AK221" s="8">
        <v>4373</v>
      </c>
      <c r="AL221" s="8">
        <v>6447</v>
      </c>
      <c r="AM221" s="8">
        <v>1990</v>
      </c>
      <c r="AN221" s="8">
        <v>10898</v>
      </c>
      <c r="AO221" s="8">
        <v>5350</v>
      </c>
      <c r="AP221" s="8">
        <v>8612</v>
      </c>
      <c r="AQ221" s="8">
        <v>1766</v>
      </c>
      <c r="AR221" s="8">
        <v>3219</v>
      </c>
      <c r="AS221" s="8">
        <v>8422</v>
      </c>
      <c r="AT221" s="8">
        <v>4414</v>
      </c>
      <c r="AU221" s="8">
        <v>1535</v>
      </c>
      <c r="AV221" s="8">
        <v>4426</v>
      </c>
      <c r="AW221" s="169">
        <v>3.8901058881304867E-3</v>
      </c>
      <c r="AX221" s="141" t="s">
        <v>192</v>
      </c>
      <c r="AY221" s="170"/>
      <c r="AZ221" s="143" t="s">
        <v>191</v>
      </c>
      <c r="BB221" s="106">
        <v>220</v>
      </c>
    </row>
    <row r="222" spans="1:54" ht="13.5" thickBot="1" x14ac:dyDescent="0.25">
      <c r="A222" s="111" t="s">
        <v>123</v>
      </c>
      <c r="B222" s="8">
        <v>174063</v>
      </c>
      <c r="C222" s="8">
        <v>11158</v>
      </c>
      <c r="D222" s="8">
        <v>9228</v>
      </c>
      <c r="E222" s="8">
        <v>7260</v>
      </c>
      <c r="F222" s="8">
        <v>13004</v>
      </c>
      <c r="G222" s="8">
        <v>10825</v>
      </c>
      <c r="H222" s="8">
        <v>23145</v>
      </c>
      <c r="I222" s="8">
        <v>22053</v>
      </c>
      <c r="J222" s="8">
        <v>17079</v>
      </c>
      <c r="K222" s="8">
        <v>13285</v>
      </c>
      <c r="L222" s="8">
        <v>21415</v>
      </c>
      <c r="M222" s="8">
        <v>1872</v>
      </c>
      <c r="N222" s="8">
        <v>1565</v>
      </c>
      <c r="O222" s="8">
        <v>22174</v>
      </c>
      <c r="P222" s="8">
        <v>0</v>
      </c>
      <c r="Q222" s="8">
        <v>3239</v>
      </c>
      <c r="R222" s="8">
        <v>14038</v>
      </c>
      <c r="S222" s="8">
        <v>8234</v>
      </c>
      <c r="T222" s="8">
        <v>4700</v>
      </c>
      <c r="U222" s="8">
        <v>1599</v>
      </c>
      <c r="V222" s="8">
        <v>7260</v>
      </c>
      <c r="W222" s="8">
        <v>2937</v>
      </c>
      <c r="X222" s="8">
        <v>3020</v>
      </c>
      <c r="Y222" s="8">
        <v>3726</v>
      </c>
      <c r="Z222" s="8">
        <v>5049</v>
      </c>
      <c r="AA222" s="8">
        <v>2118</v>
      </c>
      <c r="AB222" s="8">
        <v>9150</v>
      </c>
      <c r="AC222" s="8">
        <v>0</v>
      </c>
      <c r="AD222" s="8">
        <v>4882</v>
      </c>
      <c r="AE222" s="8">
        <v>13004</v>
      </c>
      <c r="AF222" s="8">
        <v>7453</v>
      </c>
      <c r="AG222" s="8">
        <v>12379</v>
      </c>
      <c r="AH222" s="8">
        <v>2384</v>
      </c>
      <c r="AI222" s="8">
        <v>2955</v>
      </c>
      <c r="AJ222" s="8">
        <v>5868</v>
      </c>
      <c r="AK222" s="8">
        <v>4568</v>
      </c>
      <c r="AL222" s="8">
        <v>5662</v>
      </c>
      <c r="AM222" s="8">
        <v>1872</v>
      </c>
      <c r="AN222" s="8">
        <v>11003</v>
      </c>
      <c r="AO222" s="8">
        <v>4847</v>
      </c>
      <c r="AP222" s="8">
        <v>9228</v>
      </c>
      <c r="AQ222" s="8">
        <v>1565</v>
      </c>
      <c r="AR222" s="8">
        <v>3570</v>
      </c>
      <c r="AS222" s="8">
        <v>7623</v>
      </c>
      <c r="AT222" s="8">
        <v>4344</v>
      </c>
      <c r="AU222" s="8">
        <v>1525</v>
      </c>
      <c r="AV222" s="8">
        <v>4261</v>
      </c>
      <c r="AW222" s="169">
        <v>6.819231835402101E-3</v>
      </c>
      <c r="AX222" s="141" t="s">
        <v>192</v>
      </c>
      <c r="AY222" s="170"/>
      <c r="AZ222" s="143" t="s">
        <v>191</v>
      </c>
      <c r="BB222" s="106">
        <v>221</v>
      </c>
    </row>
    <row r="223" spans="1:54" ht="13.5" thickBot="1" x14ac:dyDescent="0.25">
      <c r="A223" s="111" t="s">
        <v>124</v>
      </c>
      <c r="B223" s="8">
        <v>136352</v>
      </c>
      <c r="C223" s="8">
        <v>8707</v>
      </c>
      <c r="D223" s="8">
        <v>7618</v>
      </c>
      <c r="E223" s="8">
        <v>6056</v>
      </c>
      <c r="F223" s="8">
        <v>9884</v>
      </c>
      <c r="G223" s="8">
        <v>8325</v>
      </c>
      <c r="H223" s="8">
        <v>17505</v>
      </c>
      <c r="I223" s="8">
        <v>16805</v>
      </c>
      <c r="J223" s="8">
        <v>13524</v>
      </c>
      <c r="K223" s="8">
        <v>10038</v>
      </c>
      <c r="L223" s="8">
        <v>16997</v>
      </c>
      <c r="M223" s="8">
        <v>1700</v>
      </c>
      <c r="N223" s="8">
        <v>1287</v>
      </c>
      <c r="O223" s="8">
        <v>17906</v>
      </c>
      <c r="P223" s="8">
        <v>0</v>
      </c>
      <c r="Q223" s="8">
        <v>2552</v>
      </c>
      <c r="R223" s="8">
        <v>10447</v>
      </c>
      <c r="S223" s="8">
        <v>6340</v>
      </c>
      <c r="T223" s="8">
        <v>3716</v>
      </c>
      <c r="U223" s="8">
        <v>1259</v>
      </c>
      <c r="V223" s="8">
        <v>6056</v>
      </c>
      <c r="W223" s="8">
        <v>2321</v>
      </c>
      <c r="X223" s="8">
        <v>2142</v>
      </c>
      <c r="Y223" s="8">
        <v>2890</v>
      </c>
      <c r="Z223" s="8">
        <v>4023</v>
      </c>
      <c r="AA223" s="8">
        <v>1623</v>
      </c>
      <c r="AB223" s="8">
        <v>7400</v>
      </c>
      <c r="AC223" s="8">
        <v>0</v>
      </c>
      <c r="AD223" s="8">
        <v>3499</v>
      </c>
      <c r="AE223" s="8">
        <v>9884</v>
      </c>
      <c r="AF223" s="8">
        <v>5587</v>
      </c>
      <c r="AG223" s="8">
        <v>9808</v>
      </c>
      <c r="AH223" s="8">
        <v>1779</v>
      </c>
      <c r="AI223" s="8">
        <v>2300</v>
      </c>
      <c r="AJ223" s="8">
        <v>4506</v>
      </c>
      <c r="AK223" s="8">
        <v>3523</v>
      </c>
      <c r="AL223" s="8">
        <v>4188</v>
      </c>
      <c r="AM223" s="8">
        <v>1700</v>
      </c>
      <c r="AN223" s="8">
        <v>9245</v>
      </c>
      <c r="AO223" s="8">
        <v>3707</v>
      </c>
      <c r="AP223" s="8">
        <v>7618</v>
      </c>
      <c r="AQ223" s="8">
        <v>1287</v>
      </c>
      <c r="AR223" s="8">
        <v>3042</v>
      </c>
      <c r="AS223" s="8">
        <v>5850</v>
      </c>
      <c r="AT223" s="8">
        <v>3567</v>
      </c>
      <c r="AU223" s="8">
        <v>1219</v>
      </c>
      <c r="AV223" s="8">
        <v>3274</v>
      </c>
      <c r="AW223" s="169">
        <v>1.1184768365065906E-2</v>
      </c>
      <c r="AX223" s="141" t="s">
        <v>192</v>
      </c>
      <c r="AY223" s="170"/>
      <c r="AZ223" s="143" t="s">
        <v>191</v>
      </c>
      <c r="BB223" s="106">
        <v>222</v>
      </c>
    </row>
    <row r="224" spans="1:54" ht="13.5" thickBot="1" x14ac:dyDescent="0.25">
      <c r="A224" s="111" t="s">
        <v>125</v>
      </c>
      <c r="B224" s="8">
        <v>115107</v>
      </c>
      <c r="C224" s="8">
        <v>7086</v>
      </c>
      <c r="D224" s="8">
        <v>6452</v>
      </c>
      <c r="E224" s="8">
        <v>5189</v>
      </c>
      <c r="F224" s="8">
        <v>8146</v>
      </c>
      <c r="G224" s="8">
        <v>7197</v>
      </c>
      <c r="H224" s="8">
        <v>14283</v>
      </c>
      <c r="I224" s="8">
        <v>14883</v>
      </c>
      <c r="J224" s="8">
        <v>11182</v>
      </c>
      <c r="K224" s="8">
        <v>8664</v>
      </c>
      <c r="L224" s="8">
        <v>14489</v>
      </c>
      <c r="M224" s="8">
        <v>1312</v>
      </c>
      <c r="N224" s="8">
        <v>957</v>
      </c>
      <c r="O224" s="8">
        <v>15267</v>
      </c>
      <c r="P224" s="8">
        <v>0</v>
      </c>
      <c r="Q224" s="8">
        <v>2212</v>
      </c>
      <c r="R224" s="8">
        <v>8314</v>
      </c>
      <c r="S224" s="8">
        <v>5432</v>
      </c>
      <c r="T224" s="8">
        <v>3094</v>
      </c>
      <c r="U224" s="8">
        <v>1018</v>
      </c>
      <c r="V224" s="8">
        <v>5189</v>
      </c>
      <c r="W224" s="8">
        <v>2146</v>
      </c>
      <c r="X224" s="8">
        <v>1577</v>
      </c>
      <c r="Y224" s="8">
        <v>2696</v>
      </c>
      <c r="Z224" s="8">
        <v>3047</v>
      </c>
      <c r="AA224" s="8">
        <v>1593</v>
      </c>
      <c r="AB224" s="8">
        <v>7074</v>
      </c>
      <c r="AC224" s="8">
        <v>0</v>
      </c>
      <c r="AD224" s="8">
        <v>3006</v>
      </c>
      <c r="AE224" s="8">
        <v>8146</v>
      </c>
      <c r="AF224" s="8">
        <v>5249</v>
      </c>
      <c r="AG224" s="8">
        <v>8088</v>
      </c>
      <c r="AH224" s="8">
        <v>1432</v>
      </c>
      <c r="AI224" s="8">
        <v>1847</v>
      </c>
      <c r="AJ224" s="8">
        <v>3757</v>
      </c>
      <c r="AK224" s="8">
        <v>2714</v>
      </c>
      <c r="AL224" s="8">
        <v>3512</v>
      </c>
      <c r="AM224" s="8">
        <v>1312</v>
      </c>
      <c r="AN224" s="8">
        <v>7689</v>
      </c>
      <c r="AO224" s="8">
        <v>2948</v>
      </c>
      <c r="AP224" s="8">
        <v>6452</v>
      </c>
      <c r="AQ224" s="8">
        <v>957</v>
      </c>
      <c r="AR224" s="8">
        <v>2795</v>
      </c>
      <c r="AS224" s="8">
        <v>5152</v>
      </c>
      <c r="AT224" s="8">
        <v>3173</v>
      </c>
      <c r="AU224" s="8">
        <v>965</v>
      </c>
      <c r="AV224" s="8">
        <v>2521</v>
      </c>
      <c r="AW224" s="169">
        <v>1.8843057633397449E-2</v>
      </c>
      <c r="AX224" s="141" t="s">
        <v>192</v>
      </c>
      <c r="AY224" s="170"/>
      <c r="AZ224" s="143" t="s">
        <v>191</v>
      </c>
      <c r="BB224" s="106">
        <v>223</v>
      </c>
    </row>
    <row r="225" spans="1:54" ht="13.5" thickBot="1" x14ac:dyDescent="0.25">
      <c r="A225" s="111" t="s">
        <v>126</v>
      </c>
      <c r="B225" s="8">
        <v>96370</v>
      </c>
      <c r="C225" s="8">
        <v>5864</v>
      </c>
      <c r="D225" s="8">
        <v>4984</v>
      </c>
      <c r="E225" s="8">
        <v>4508</v>
      </c>
      <c r="F225" s="8">
        <v>6504</v>
      </c>
      <c r="G225" s="8">
        <v>5869</v>
      </c>
      <c r="H225" s="8">
        <v>12325</v>
      </c>
      <c r="I225" s="8">
        <v>12869</v>
      </c>
      <c r="J225" s="8">
        <v>9290</v>
      </c>
      <c r="K225" s="8">
        <v>6545</v>
      </c>
      <c r="L225" s="8">
        <v>12585</v>
      </c>
      <c r="M225" s="8">
        <v>1024</v>
      </c>
      <c r="N225" s="8">
        <v>852</v>
      </c>
      <c r="O225" s="8">
        <v>13151</v>
      </c>
      <c r="P225" s="8">
        <v>0</v>
      </c>
      <c r="Q225" s="8">
        <v>2113</v>
      </c>
      <c r="R225" s="8">
        <v>6841</v>
      </c>
      <c r="S225" s="8">
        <v>4669</v>
      </c>
      <c r="T225" s="8">
        <v>2528</v>
      </c>
      <c r="U225" s="8">
        <v>760</v>
      </c>
      <c r="V225" s="8">
        <v>4508</v>
      </c>
      <c r="W225" s="8">
        <v>2172</v>
      </c>
      <c r="X225" s="8">
        <v>1227</v>
      </c>
      <c r="Y225" s="8">
        <v>2012</v>
      </c>
      <c r="Z225" s="8">
        <v>2511</v>
      </c>
      <c r="AA225" s="8">
        <v>1657</v>
      </c>
      <c r="AB225" s="8">
        <v>6799</v>
      </c>
      <c r="AC225" s="8">
        <v>0</v>
      </c>
      <c r="AD225" s="8">
        <v>2453</v>
      </c>
      <c r="AE225" s="8">
        <v>6504</v>
      </c>
      <c r="AF225" s="8">
        <v>4690</v>
      </c>
      <c r="AG225" s="8">
        <v>6762</v>
      </c>
      <c r="AH225" s="8">
        <v>1441</v>
      </c>
      <c r="AI225" s="8">
        <v>1351</v>
      </c>
      <c r="AJ225" s="8">
        <v>3371</v>
      </c>
      <c r="AK225" s="8">
        <v>2379</v>
      </c>
      <c r="AL225" s="8">
        <v>2336</v>
      </c>
      <c r="AM225" s="8">
        <v>1024</v>
      </c>
      <c r="AN225" s="8">
        <v>6310</v>
      </c>
      <c r="AO225" s="8">
        <v>2338</v>
      </c>
      <c r="AP225" s="8">
        <v>4984</v>
      </c>
      <c r="AQ225" s="8">
        <v>852</v>
      </c>
      <c r="AR225" s="8">
        <v>2258</v>
      </c>
      <c r="AS225" s="8">
        <v>4209</v>
      </c>
      <c r="AT225" s="8">
        <v>2656</v>
      </c>
      <c r="AU225" s="8">
        <v>731</v>
      </c>
      <c r="AV225" s="8">
        <v>1924</v>
      </c>
      <c r="AW225" s="169">
        <v>3.5393844823768804E-2</v>
      </c>
      <c r="AX225" s="141" t="s">
        <v>192</v>
      </c>
      <c r="AY225" s="170"/>
      <c r="AZ225" s="143" t="s">
        <v>191</v>
      </c>
      <c r="BB225" s="106">
        <v>224</v>
      </c>
    </row>
    <row r="226" spans="1:54" ht="13.5" thickBot="1" x14ac:dyDescent="0.25">
      <c r="A226" s="111" t="s">
        <v>127</v>
      </c>
      <c r="B226" s="8">
        <v>72368</v>
      </c>
      <c r="C226" s="8">
        <v>4213</v>
      </c>
      <c r="D226" s="8">
        <v>3613</v>
      </c>
      <c r="E226" s="8">
        <v>3456</v>
      </c>
      <c r="F226" s="8">
        <v>4556</v>
      </c>
      <c r="G226" s="8">
        <v>4338</v>
      </c>
      <c r="H226" s="8">
        <v>9673</v>
      </c>
      <c r="I226" s="8">
        <v>9815</v>
      </c>
      <c r="J226" s="8">
        <v>6938</v>
      </c>
      <c r="K226" s="8">
        <v>4417</v>
      </c>
      <c r="L226" s="8">
        <v>9940</v>
      </c>
      <c r="M226" s="8">
        <v>736</v>
      </c>
      <c r="N226" s="8">
        <v>836</v>
      </c>
      <c r="O226" s="8">
        <v>9837</v>
      </c>
      <c r="P226" s="8">
        <v>0</v>
      </c>
      <c r="Q226" s="8">
        <v>1792</v>
      </c>
      <c r="R226" s="8">
        <v>5375</v>
      </c>
      <c r="S226" s="8">
        <v>3378</v>
      </c>
      <c r="T226" s="8">
        <v>1771</v>
      </c>
      <c r="U226" s="8">
        <v>517</v>
      </c>
      <c r="V226" s="8">
        <v>3456</v>
      </c>
      <c r="W226" s="8">
        <v>1674</v>
      </c>
      <c r="X226" s="8">
        <v>861</v>
      </c>
      <c r="Y226" s="8">
        <v>1543</v>
      </c>
      <c r="Z226" s="8">
        <v>1905</v>
      </c>
      <c r="AA226" s="8">
        <v>1401</v>
      </c>
      <c r="AB226" s="8">
        <v>5870</v>
      </c>
      <c r="AC226" s="8">
        <v>0</v>
      </c>
      <c r="AD226" s="8">
        <v>1780</v>
      </c>
      <c r="AE226" s="8">
        <v>4556</v>
      </c>
      <c r="AF226" s="8">
        <v>3381</v>
      </c>
      <c r="AG226" s="8">
        <v>5167</v>
      </c>
      <c r="AH226" s="8">
        <v>1273</v>
      </c>
      <c r="AI226" s="8">
        <v>946</v>
      </c>
      <c r="AJ226" s="8">
        <v>2506</v>
      </c>
      <c r="AK226" s="8">
        <v>1695</v>
      </c>
      <c r="AL226" s="8">
        <v>1559</v>
      </c>
      <c r="AM226" s="8">
        <v>736</v>
      </c>
      <c r="AN226" s="8">
        <v>4785</v>
      </c>
      <c r="AO226" s="8">
        <v>1677</v>
      </c>
      <c r="AP226" s="8">
        <v>3613</v>
      </c>
      <c r="AQ226" s="8">
        <v>836</v>
      </c>
      <c r="AR226" s="8">
        <v>1657</v>
      </c>
      <c r="AS226" s="8">
        <v>2858</v>
      </c>
      <c r="AT226" s="8">
        <v>2041</v>
      </c>
      <c r="AU226" s="8">
        <v>540</v>
      </c>
      <c r="AV226" s="8">
        <v>1219</v>
      </c>
      <c r="AW226" s="169">
        <v>6.4578740867057643E-2</v>
      </c>
      <c r="AX226" s="141" t="s">
        <v>192</v>
      </c>
      <c r="AY226" s="170"/>
      <c r="AZ226" s="143" t="s">
        <v>191</v>
      </c>
      <c r="BB226" s="106">
        <v>225</v>
      </c>
    </row>
    <row r="227" spans="1:54" ht="13.5" thickBot="1" x14ac:dyDescent="0.25">
      <c r="A227" s="113" t="s">
        <v>128</v>
      </c>
      <c r="B227" s="8">
        <v>46705</v>
      </c>
      <c r="C227" s="8">
        <v>2680</v>
      </c>
      <c r="D227" s="8">
        <v>2459</v>
      </c>
      <c r="E227" s="8">
        <v>2039</v>
      </c>
      <c r="F227" s="8">
        <v>3070</v>
      </c>
      <c r="G227" s="8">
        <v>2938</v>
      </c>
      <c r="H227" s="8">
        <v>6477</v>
      </c>
      <c r="I227" s="8">
        <v>6337</v>
      </c>
      <c r="J227" s="8">
        <v>4604</v>
      </c>
      <c r="K227" s="8">
        <v>2522</v>
      </c>
      <c r="L227" s="8">
        <v>6316</v>
      </c>
      <c r="M227" s="8">
        <v>484</v>
      </c>
      <c r="N227" s="8">
        <v>520</v>
      </c>
      <c r="O227" s="8">
        <v>6259</v>
      </c>
      <c r="P227" s="8">
        <v>0</v>
      </c>
      <c r="Q227" s="8">
        <v>1213</v>
      </c>
      <c r="R227" s="8">
        <v>3636</v>
      </c>
      <c r="S227" s="8">
        <v>1993</v>
      </c>
      <c r="T227" s="8">
        <v>1181</v>
      </c>
      <c r="U227" s="8">
        <v>309</v>
      </c>
      <c r="V227" s="8">
        <v>2039</v>
      </c>
      <c r="W227" s="8">
        <v>1060</v>
      </c>
      <c r="X227" s="8">
        <v>593</v>
      </c>
      <c r="Y227" s="8">
        <v>849</v>
      </c>
      <c r="Z227" s="8">
        <v>1225</v>
      </c>
      <c r="AA227" s="8">
        <v>1027</v>
      </c>
      <c r="AB227" s="8">
        <v>3717</v>
      </c>
      <c r="AC227" s="8">
        <v>0</v>
      </c>
      <c r="AD227" s="8">
        <v>1159</v>
      </c>
      <c r="AE227" s="8">
        <v>3070</v>
      </c>
      <c r="AF227" s="8">
        <v>2185</v>
      </c>
      <c r="AG227" s="8">
        <v>3423</v>
      </c>
      <c r="AH227" s="8">
        <v>1003</v>
      </c>
      <c r="AI227" s="8">
        <v>582</v>
      </c>
      <c r="AJ227" s="8">
        <v>1628</v>
      </c>
      <c r="AK227" s="8">
        <v>1006</v>
      </c>
      <c r="AL227" s="8">
        <v>810</v>
      </c>
      <c r="AM227" s="8">
        <v>484</v>
      </c>
      <c r="AN227" s="8">
        <v>3206</v>
      </c>
      <c r="AO227" s="8">
        <v>920</v>
      </c>
      <c r="AP227" s="8">
        <v>2459</v>
      </c>
      <c r="AQ227" s="8">
        <v>520</v>
      </c>
      <c r="AR227" s="8">
        <v>1081</v>
      </c>
      <c r="AS227" s="8">
        <v>1712</v>
      </c>
      <c r="AT227" s="8">
        <v>1470</v>
      </c>
      <c r="AU227" s="8">
        <v>353</v>
      </c>
      <c r="AV227" s="8">
        <v>792</v>
      </c>
      <c r="AW227" s="169">
        <v>0.15722515602496401</v>
      </c>
      <c r="AX227" s="141" t="s">
        <v>192</v>
      </c>
      <c r="AY227" s="170"/>
      <c r="AZ227" s="143" t="s">
        <v>191</v>
      </c>
      <c r="BB227" s="106">
        <v>226</v>
      </c>
    </row>
    <row r="228" spans="1:54" ht="13.5" thickBot="1" x14ac:dyDescent="0.25">
      <c r="A228" s="114" t="s">
        <v>129</v>
      </c>
      <c r="B228" s="8">
        <v>25873</v>
      </c>
      <c r="C228" s="8">
        <v>1640</v>
      </c>
      <c r="D228" s="8">
        <v>1366</v>
      </c>
      <c r="E228" s="8">
        <v>1124</v>
      </c>
      <c r="F228" s="8">
        <v>1995</v>
      </c>
      <c r="G228" s="8">
        <v>1494</v>
      </c>
      <c r="H228" s="8">
        <v>3262</v>
      </c>
      <c r="I228" s="8">
        <v>3730</v>
      </c>
      <c r="J228" s="8">
        <v>2609</v>
      </c>
      <c r="K228" s="8">
        <v>1208</v>
      </c>
      <c r="L228" s="8">
        <v>3252</v>
      </c>
      <c r="M228" s="8">
        <v>292</v>
      </c>
      <c r="N228" s="8">
        <v>309</v>
      </c>
      <c r="O228" s="8">
        <v>3592</v>
      </c>
      <c r="P228" s="8">
        <v>0</v>
      </c>
      <c r="Q228" s="8">
        <v>555</v>
      </c>
      <c r="R228" s="8">
        <v>1861</v>
      </c>
      <c r="S228" s="8">
        <v>1148</v>
      </c>
      <c r="T228" s="8">
        <v>626</v>
      </c>
      <c r="U228" s="8">
        <v>110</v>
      </c>
      <c r="V228" s="8">
        <v>1124</v>
      </c>
      <c r="W228" s="8">
        <v>688</v>
      </c>
      <c r="X228" s="8">
        <v>397</v>
      </c>
      <c r="Y228" s="8">
        <v>359</v>
      </c>
      <c r="Z228" s="8">
        <v>626</v>
      </c>
      <c r="AA228" s="8">
        <v>619</v>
      </c>
      <c r="AB228" s="8">
        <v>1888</v>
      </c>
      <c r="AC228" s="8">
        <v>0</v>
      </c>
      <c r="AD228" s="8">
        <v>665</v>
      </c>
      <c r="AE228" s="8">
        <v>1995</v>
      </c>
      <c r="AF228" s="8">
        <v>1245</v>
      </c>
      <c r="AG228" s="8">
        <v>1983</v>
      </c>
      <c r="AH228" s="8">
        <v>695</v>
      </c>
      <c r="AI228" s="8">
        <v>240</v>
      </c>
      <c r="AJ228" s="8">
        <v>846</v>
      </c>
      <c r="AK228" s="8">
        <v>627</v>
      </c>
      <c r="AL228" s="8">
        <v>409</v>
      </c>
      <c r="AM228" s="8">
        <v>292</v>
      </c>
      <c r="AN228" s="8">
        <v>1756</v>
      </c>
      <c r="AO228" s="8">
        <v>557</v>
      </c>
      <c r="AP228" s="8">
        <v>1366</v>
      </c>
      <c r="AQ228" s="8">
        <v>309</v>
      </c>
      <c r="AR228" s="8">
        <v>616</v>
      </c>
      <c r="AS228" s="8">
        <v>799</v>
      </c>
      <c r="AT228" s="8">
        <v>719</v>
      </c>
      <c r="AU228" s="8">
        <v>255</v>
      </c>
      <c r="AV228" s="8">
        <v>498</v>
      </c>
      <c r="AW228" s="169"/>
      <c r="AX228" s="141"/>
      <c r="AY228" s="170"/>
      <c r="AZ228" s="143"/>
      <c r="BB228" s="106">
        <v>227</v>
      </c>
    </row>
    <row r="229" spans="1:54" ht="13.5" thickBot="1" x14ac:dyDescent="0.25">
      <c r="A229" s="110" t="s">
        <v>135</v>
      </c>
      <c r="B229" s="163"/>
      <c r="C229" s="163"/>
      <c r="D229" s="163"/>
      <c r="E229" s="163"/>
      <c r="F229" s="163"/>
      <c r="G229" s="163"/>
      <c r="H229" s="163"/>
      <c r="I229" s="163"/>
      <c r="J229" s="163"/>
      <c r="K229" s="163"/>
      <c r="L229" s="163"/>
      <c r="M229" s="163"/>
      <c r="N229" s="163"/>
      <c r="O229" s="163"/>
      <c r="P229" s="163"/>
      <c r="Q229" s="171"/>
      <c r="R229" s="163"/>
      <c r="S229" s="163"/>
      <c r="T229" s="163"/>
      <c r="U229" s="163"/>
      <c r="V229" s="163"/>
      <c r="W229" s="163"/>
      <c r="X229" s="163"/>
      <c r="Y229" s="163"/>
      <c r="Z229" s="163"/>
      <c r="AA229" s="163"/>
      <c r="AB229" s="163"/>
      <c r="AC229" s="163"/>
      <c r="AD229" s="163"/>
      <c r="AE229" s="163"/>
      <c r="AF229" s="163"/>
      <c r="AG229" s="163"/>
      <c r="AH229" s="163"/>
      <c r="AI229" s="163"/>
      <c r="AJ229" s="163"/>
      <c r="AK229" s="163"/>
      <c r="AL229" s="163"/>
      <c r="AM229" s="163"/>
      <c r="AN229" s="163"/>
      <c r="AO229" s="163"/>
      <c r="AP229" s="163"/>
      <c r="AQ229" s="163"/>
      <c r="AR229" s="163"/>
      <c r="AS229" s="163"/>
      <c r="AT229" s="163"/>
      <c r="AU229" s="163"/>
      <c r="AV229" s="172"/>
      <c r="AW229" s="164"/>
      <c r="AX229" s="165"/>
      <c r="AY229" s="166"/>
      <c r="AZ229" s="167"/>
      <c r="BB229" s="106">
        <v>228</v>
      </c>
    </row>
    <row r="230" spans="1:54" ht="13.5" thickBot="1" x14ac:dyDescent="0.25">
      <c r="A230" s="111" t="s">
        <v>89</v>
      </c>
      <c r="B230" s="8">
        <v>25144</v>
      </c>
      <c r="C230" s="8">
        <v>1002</v>
      </c>
      <c r="D230" s="8">
        <v>157</v>
      </c>
      <c r="E230" s="8">
        <v>232</v>
      </c>
      <c r="F230" s="8">
        <v>1915</v>
      </c>
      <c r="G230" s="8">
        <v>1433</v>
      </c>
      <c r="H230" s="8">
        <v>5050</v>
      </c>
      <c r="I230" s="8">
        <v>4770</v>
      </c>
      <c r="J230" s="8">
        <v>592</v>
      </c>
      <c r="K230" s="8">
        <v>1835</v>
      </c>
      <c r="L230" s="8">
        <v>6604</v>
      </c>
      <c r="M230" s="8">
        <v>20</v>
      </c>
      <c r="N230" s="8">
        <v>52</v>
      </c>
      <c r="O230" s="8">
        <v>1482</v>
      </c>
      <c r="P230" s="8">
        <v>0</v>
      </c>
      <c r="Q230" s="8">
        <v>2370</v>
      </c>
      <c r="R230" s="8">
        <v>2344</v>
      </c>
      <c r="S230" s="8">
        <v>272</v>
      </c>
      <c r="T230" s="8">
        <v>190</v>
      </c>
      <c r="U230" s="8">
        <v>134</v>
      </c>
      <c r="V230" s="8">
        <v>232</v>
      </c>
      <c r="W230" s="8">
        <v>525</v>
      </c>
      <c r="X230" s="8">
        <v>393</v>
      </c>
      <c r="Y230" s="8">
        <v>1128</v>
      </c>
      <c r="Z230" s="8">
        <v>411</v>
      </c>
      <c r="AA230" s="8">
        <v>1287</v>
      </c>
      <c r="AB230" s="8">
        <v>5013</v>
      </c>
      <c r="AC230" s="8">
        <v>0</v>
      </c>
      <c r="AD230" s="8">
        <v>837</v>
      </c>
      <c r="AE230" s="8">
        <v>1915</v>
      </c>
      <c r="AF230" s="8">
        <v>1370</v>
      </c>
      <c r="AG230" s="8">
        <v>402</v>
      </c>
      <c r="AH230" s="8">
        <v>228</v>
      </c>
      <c r="AI230" s="8">
        <v>369</v>
      </c>
      <c r="AJ230" s="8">
        <v>336</v>
      </c>
      <c r="AK230" s="8">
        <v>222</v>
      </c>
      <c r="AL230" s="8">
        <v>707</v>
      </c>
      <c r="AM230" s="8">
        <v>20</v>
      </c>
      <c r="AN230" s="8">
        <v>685</v>
      </c>
      <c r="AO230" s="8">
        <v>646</v>
      </c>
      <c r="AP230" s="8">
        <v>157</v>
      </c>
      <c r="AQ230" s="8">
        <v>52</v>
      </c>
      <c r="AR230" s="8">
        <v>387</v>
      </c>
      <c r="AS230" s="8">
        <v>1128</v>
      </c>
      <c r="AT230" s="8">
        <v>462</v>
      </c>
      <c r="AU230" s="8">
        <v>111</v>
      </c>
      <c r="AV230" s="8">
        <v>811</v>
      </c>
      <c r="AW230" s="169">
        <v>3.4642032332563508E-3</v>
      </c>
      <c r="AX230" s="141" t="s">
        <v>192</v>
      </c>
      <c r="AY230" s="170"/>
      <c r="AZ230" s="143" t="s">
        <v>191</v>
      </c>
      <c r="BB230" s="106">
        <v>229</v>
      </c>
    </row>
    <row r="231" spans="1:54" ht="13.5" thickBot="1" x14ac:dyDescent="0.25">
      <c r="A231" s="111" t="s">
        <v>91</v>
      </c>
      <c r="B231" s="8">
        <v>105764</v>
      </c>
      <c r="C231" s="8">
        <v>4458</v>
      </c>
      <c r="D231" s="8">
        <v>871</v>
      </c>
      <c r="E231" s="8">
        <v>1021</v>
      </c>
      <c r="F231" s="8">
        <v>8003</v>
      </c>
      <c r="G231" s="8">
        <v>6162</v>
      </c>
      <c r="H231" s="8">
        <v>19908</v>
      </c>
      <c r="I231" s="8">
        <v>20821</v>
      </c>
      <c r="J231" s="8">
        <v>2532</v>
      </c>
      <c r="K231" s="8">
        <v>8216</v>
      </c>
      <c r="L231" s="8">
        <v>27131</v>
      </c>
      <c r="M231" s="8">
        <v>63</v>
      </c>
      <c r="N231" s="8">
        <v>241</v>
      </c>
      <c r="O231" s="8">
        <v>6337</v>
      </c>
      <c r="P231" s="8">
        <v>0</v>
      </c>
      <c r="Q231" s="8">
        <v>8983</v>
      </c>
      <c r="R231" s="8">
        <v>9758</v>
      </c>
      <c r="S231" s="8">
        <v>1302</v>
      </c>
      <c r="T231" s="8">
        <v>804</v>
      </c>
      <c r="U231" s="8">
        <v>568</v>
      </c>
      <c r="V231" s="8">
        <v>1021</v>
      </c>
      <c r="W231" s="8">
        <v>2140</v>
      </c>
      <c r="X231" s="8">
        <v>1572</v>
      </c>
      <c r="Y231" s="8">
        <v>5255</v>
      </c>
      <c r="Z231" s="8">
        <v>2021</v>
      </c>
      <c r="AA231" s="8">
        <v>5933</v>
      </c>
      <c r="AB231" s="8">
        <v>19671</v>
      </c>
      <c r="AC231" s="8">
        <v>0</v>
      </c>
      <c r="AD231" s="8">
        <v>3301</v>
      </c>
      <c r="AE231" s="8">
        <v>8003</v>
      </c>
      <c r="AF231" s="8">
        <v>5018</v>
      </c>
      <c r="AG231" s="8">
        <v>1728</v>
      </c>
      <c r="AH231" s="8">
        <v>1040</v>
      </c>
      <c r="AI231" s="8">
        <v>1632</v>
      </c>
      <c r="AJ231" s="8">
        <v>1167</v>
      </c>
      <c r="AK231" s="8">
        <v>1001</v>
      </c>
      <c r="AL231" s="8">
        <v>3281</v>
      </c>
      <c r="AM231" s="8">
        <v>63</v>
      </c>
      <c r="AN231" s="8">
        <v>2895</v>
      </c>
      <c r="AO231" s="8">
        <v>3067</v>
      </c>
      <c r="AP231" s="8">
        <v>871</v>
      </c>
      <c r="AQ231" s="8">
        <v>241</v>
      </c>
      <c r="AR231" s="8">
        <v>1885</v>
      </c>
      <c r="AS231" s="8">
        <v>4935</v>
      </c>
      <c r="AT231" s="8">
        <v>2293</v>
      </c>
      <c r="AU231" s="8">
        <v>508</v>
      </c>
      <c r="AV231" s="8">
        <v>3807</v>
      </c>
      <c r="AW231" s="169">
        <v>1.7940607147915583E-4</v>
      </c>
      <c r="AX231" s="141" t="s">
        <v>192</v>
      </c>
      <c r="AY231" s="170"/>
      <c r="AZ231" s="143" t="s">
        <v>191</v>
      </c>
      <c r="BB231" s="106">
        <v>230</v>
      </c>
    </row>
    <row r="232" spans="1:54" ht="13.5" thickBot="1" x14ac:dyDescent="0.25">
      <c r="A232" s="111" t="s">
        <v>92</v>
      </c>
      <c r="B232" s="8">
        <v>139192</v>
      </c>
      <c r="C232" s="8">
        <v>6170</v>
      </c>
      <c r="D232" s="8">
        <v>1262</v>
      </c>
      <c r="E232" s="8">
        <v>1291</v>
      </c>
      <c r="F232" s="8">
        <v>9904</v>
      </c>
      <c r="G232" s="8">
        <v>8789</v>
      </c>
      <c r="H232" s="8">
        <v>24588</v>
      </c>
      <c r="I232" s="8">
        <v>29500</v>
      </c>
      <c r="J232" s="8">
        <v>3528</v>
      </c>
      <c r="K232" s="8">
        <v>11415</v>
      </c>
      <c r="L232" s="8">
        <v>33494</v>
      </c>
      <c r="M232" s="8">
        <v>63</v>
      </c>
      <c r="N232" s="8">
        <v>376</v>
      </c>
      <c r="O232" s="8">
        <v>8812</v>
      </c>
      <c r="P232" s="8">
        <v>0</v>
      </c>
      <c r="Q232" s="8">
        <v>10892</v>
      </c>
      <c r="R232" s="8">
        <v>12333</v>
      </c>
      <c r="S232" s="8">
        <v>1978</v>
      </c>
      <c r="T232" s="8">
        <v>1077</v>
      </c>
      <c r="U232" s="8">
        <v>959</v>
      </c>
      <c r="V232" s="8">
        <v>1291</v>
      </c>
      <c r="W232" s="8">
        <v>2768</v>
      </c>
      <c r="X232" s="8">
        <v>2080</v>
      </c>
      <c r="Y232" s="8">
        <v>7720</v>
      </c>
      <c r="Z232" s="8">
        <v>2718</v>
      </c>
      <c r="AA232" s="8">
        <v>8853</v>
      </c>
      <c r="AB232" s="8">
        <v>23552</v>
      </c>
      <c r="AC232" s="8">
        <v>0</v>
      </c>
      <c r="AD232" s="8">
        <v>4210</v>
      </c>
      <c r="AE232" s="8">
        <v>9904</v>
      </c>
      <c r="AF232" s="8">
        <v>5968</v>
      </c>
      <c r="AG232" s="8">
        <v>2451</v>
      </c>
      <c r="AH232" s="8">
        <v>1557</v>
      </c>
      <c r="AI232" s="8">
        <v>2090</v>
      </c>
      <c r="AJ232" s="8">
        <v>1363</v>
      </c>
      <c r="AK232" s="8">
        <v>1399</v>
      </c>
      <c r="AL232" s="8">
        <v>4628</v>
      </c>
      <c r="AM232" s="8">
        <v>63</v>
      </c>
      <c r="AN232" s="8">
        <v>4066</v>
      </c>
      <c r="AO232" s="8">
        <v>4628</v>
      </c>
      <c r="AP232" s="8">
        <v>1262</v>
      </c>
      <c r="AQ232" s="8">
        <v>376</v>
      </c>
      <c r="AR232" s="8">
        <v>2691</v>
      </c>
      <c r="AS232" s="8">
        <v>6787</v>
      </c>
      <c r="AT232" s="8">
        <v>3620</v>
      </c>
      <c r="AU232" s="8">
        <v>774</v>
      </c>
      <c r="AV232" s="8">
        <v>5134</v>
      </c>
      <c r="AW232" s="169">
        <v>3.4653156556030687E-5</v>
      </c>
      <c r="AX232" s="141" t="s">
        <v>192</v>
      </c>
      <c r="AY232" s="170"/>
      <c r="AZ232" s="143" t="s">
        <v>191</v>
      </c>
      <c r="BB232" s="106">
        <v>231</v>
      </c>
    </row>
    <row r="233" spans="1:54" ht="13.5" thickBot="1" x14ac:dyDescent="0.25">
      <c r="A233" s="111" t="s">
        <v>93</v>
      </c>
      <c r="B233" s="8">
        <v>156818</v>
      </c>
      <c r="C233" s="8">
        <v>7497</v>
      </c>
      <c r="D233" s="8">
        <v>1266</v>
      </c>
      <c r="E233" s="8">
        <v>1539</v>
      </c>
      <c r="F233" s="8">
        <v>10815</v>
      </c>
      <c r="G233" s="8">
        <v>9684</v>
      </c>
      <c r="H233" s="8">
        <v>27467</v>
      </c>
      <c r="I233" s="8">
        <v>33846</v>
      </c>
      <c r="J233" s="8">
        <v>4328</v>
      </c>
      <c r="K233" s="8">
        <v>13313</v>
      </c>
      <c r="L233" s="8">
        <v>36204</v>
      </c>
      <c r="M233" s="8">
        <v>96</v>
      </c>
      <c r="N233" s="8">
        <v>284</v>
      </c>
      <c r="O233" s="8">
        <v>10479</v>
      </c>
      <c r="P233" s="8">
        <v>0</v>
      </c>
      <c r="Q233" s="8">
        <v>11843</v>
      </c>
      <c r="R233" s="8">
        <v>13727</v>
      </c>
      <c r="S233" s="8">
        <v>2481</v>
      </c>
      <c r="T233" s="8">
        <v>1282</v>
      </c>
      <c r="U233" s="8">
        <v>1238</v>
      </c>
      <c r="V233" s="8">
        <v>1539</v>
      </c>
      <c r="W233" s="8">
        <v>3253</v>
      </c>
      <c r="X233" s="8">
        <v>2470</v>
      </c>
      <c r="Y233" s="8">
        <v>9368</v>
      </c>
      <c r="Z233" s="8">
        <v>3196</v>
      </c>
      <c r="AA233" s="8">
        <v>9827</v>
      </c>
      <c r="AB233" s="8">
        <v>25176</v>
      </c>
      <c r="AC233" s="8">
        <v>0</v>
      </c>
      <c r="AD233" s="8">
        <v>4586</v>
      </c>
      <c r="AE233" s="8">
        <v>10815</v>
      </c>
      <c r="AF233" s="8">
        <v>6593</v>
      </c>
      <c r="AG233" s="8">
        <v>3046</v>
      </c>
      <c r="AH233" s="8">
        <v>1555</v>
      </c>
      <c r="AI233" s="8">
        <v>2259</v>
      </c>
      <c r="AJ233" s="8">
        <v>1897</v>
      </c>
      <c r="AK233" s="8">
        <v>1768</v>
      </c>
      <c r="AL233" s="8">
        <v>4980</v>
      </c>
      <c r="AM233" s="8">
        <v>96</v>
      </c>
      <c r="AN233" s="8">
        <v>4745</v>
      </c>
      <c r="AO233" s="8">
        <v>5680</v>
      </c>
      <c r="AP233" s="8">
        <v>1266</v>
      </c>
      <c r="AQ233" s="8">
        <v>284</v>
      </c>
      <c r="AR233" s="8">
        <v>3259</v>
      </c>
      <c r="AS233" s="8">
        <v>8333</v>
      </c>
      <c r="AT233" s="8">
        <v>3860</v>
      </c>
      <c r="AU233" s="8">
        <v>823</v>
      </c>
      <c r="AV233" s="8">
        <v>5573</v>
      </c>
      <c r="AW233" s="169">
        <v>1.23205056335512E-4</v>
      </c>
      <c r="AX233" s="141" t="s">
        <v>192</v>
      </c>
      <c r="AY233" s="170"/>
      <c r="AZ233" s="143" t="s">
        <v>191</v>
      </c>
      <c r="BB233" s="106">
        <v>232</v>
      </c>
    </row>
    <row r="234" spans="1:54" ht="13.5" thickBot="1" x14ac:dyDescent="0.25">
      <c r="A234" s="111" t="s">
        <v>94</v>
      </c>
      <c r="B234" s="8">
        <v>178630</v>
      </c>
      <c r="C234" s="8">
        <v>7779</v>
      </c>
      <c r="D234" s="8">
        <v>1160</v>
      </c>
      <c r="E234" s="8">
        <v>1706</v>
      </c>
      <c r="F234" s="8">
        <v>13597</v>
      </c>
      <c r="G234" s="8">
        <v>13073</v>
      </c>
      <c r="H234" s="8">
        <v>29565</v>
      </c>
      <c r="I234" s="8">
        <v>35653</v>
      </c>
      <c r="J234" s="8">
        <v>5057</v>
      </c>
      <c r="K234" s="8">
        <v>14000</v>
      </c>
      <c r="L234" s="8">
        <v>43703</v>
      </c>
      <c r="M234" s="8">
        <v>122</v>
      </c>
      <c r="N234" s="8">
        <v>280</v>
      </c>
      <c r="O234" s="8">
        <v>12935</v>
      </c>
      <c r="P234" s="8">
        <v>0</v>
      </c>
      <c r="Q234" s="8">
        <v>13428</v>
      </c>
      <c r="R234" s="8">
        <v>13376</v>
      </c>
      <c r="S234" s="8">
        <v>2655</v>
      </c>
      <c r="T234" s="8">
        <v>2110</v>
      </c>
      <c r="U234" s="8">
        <v>1290</v>
      </c>
      <c r="V234" s="8">
        <v>1706</v>
      </c>
      <c r="W234" s="8">
        <v>4792</v>
      </c>
      <c r="X234" s="8">
        <v>2295</v>
      </c>
      <c r="Y234" s="8">
        <v>9759</v>
      </c>
      <c r="Z234" s="8">
        <v>3026</v>
      </c>
      <c r="AA234" s="8">
        <v>9788</v>
      </c>
      <c r="AB234" s="8">
        <v>33030</v>
      </c>
      <c r="AC234" s="8">
        <v>0</v>
      </c>
      <c r="AD234" s="8">
        <v>6289</v>
      </c>
      <c r="AE234" s="8">
        <v>13597</v>
      </c>
      <c r="AF234" s="8">
        <v>7750</v>
      </c>
      <c r="AG234" s="8">
        <v>2947</v>
      </c>
      <c r="AH234" s="8">
        <v>1513</v>
      </c>
      <c r="AI234" s="8">
        <v>2124</v>
      </c>
      <c r="AJ234" s="8">
        <v>2761</v>
      </c>
      <c r="AK234" s="8">
        <v>1974</v>
      </c>
      <c r="AL234" s="8">
        <v>5401</v>
      </c>
      <c r="AM234" s="8">
        <v>122</v>
      </c>
      <c r="AN234" s="8">
        <v>5488</v>
      </c>
      <c r="AO234" s="8">
        <v>5866</v>
      </c>
      <c r="AP234" s="8">
        <v>1160</v>
      </c>
      <c r="AQ234" s="8">
        <v>280</v>
      </c>
      <c r="AR234" s="8">
        <v>3510</v>
      </c>
      <c r="AS234" s="8">
        <v>8599</v>
      </c>
      <c r="AT234" s="8">
        <v>5494</v>
      </c>
      <c r="AU234" s="8">
        <v>977</v>
      </c>
      <c r="AV234" s="8">
        <v>5523</v>
      </c>
      <c r="AW234" s="169">
        <v>3.2224144364166753E-4</v>
      </c>
      <c r="AX234" s="141" t="s">
        <v>192</v>
      </c>
      <c r="AY234" s="170"/>
      <c r="AZ234" s="143" t="s">
        <v>191</v>
      </c>
      <c r="BB234" s="106">
        <v>233</v>
      </c>
    </row>
    <row r="235" spans="1:54" ht="13.5" thickBot="1" x14ac:dyDescent="0.25">
      <c r="A235" s="111" t="s">
        <v>95</v>
      </c>
      <c r="B235" s="8">
        <v>188970</v>
      </c>
      <c r="C235" s="8">
        <v>6523</v>
      </c>
      <c r="D235" s="8">
        <v>752</v>
      </c>
      <c r="E235" s="8">
        <v>1352</v>
      </c>
      <c r="F235" s="8">
        <v>17838</v>
      </c>
      <c r="G235" s="8">
        <v>10226</v>
      </c>
      <c r="H235" s="8">
        <v>30602</v>
      </c>
      <c r="I235" s="8">
        <v>35117</v>
      </c>
      <c r="J235" s="8">
        <v>6086</v>
      </c>
      <c r="K235" s="8">
        <v>12183</v>
      </c>
      <c r="L235" s="8">
        <v>55246</v>
      </c>
      <c r="M235" s="8">
        <v>81</v>
      </c>
      <c r="N235" s="8">
        <v>157</v>
      </c>
      <c r="O235" s="8">
        <v>12807</v>
      </c>
      <c r="P235" s="8">
        <v>0</v>
      </c>
      <c r="Q235" s="8">
        <v>16544</v>
      </c>
      <c r="R235" s="8">
        <v>11226</v>
      </c>
      <c r="S235" s="8">
        <v>1965</v>
      </c>
      <c r="T235" s="8">
        <v>3705</v>
      </c>
      <c r="U235" s="8">
        <v>983</v>
      </c>
      <c r="V235" s="8">
        <v>1352</v>
      </c>
      <c r="W235" s="8">
        <v>5326</v>
      </c>
      <c r="X235" s="8">
        <v>2153</v>
      </c>
      <c r="Y235" s="8">
        <v>8418</v>
      </c>
      <c r="Z235" s="8">
        <v>2105</v>
      </c>
      <c r="AA235" s="8">
        <v>8136</v>
      </c>
      <c r="AB235" s="8">
        <v>47195</v>
      </c>
      <c r="AC235" s="8">
        <v>0</v>
      </c>
      <c r="AD235" s="8">
        <v>4520</v>
      </c>
      <c r="AE235" s="8">
        <v>17838</v>
      </c>
      <c r="AF235" s="8">
        <v>11595</v>
      </c>
      <c r="AG235" s="8">
        <v>2381</v>
      </c>
      <c r="AH235" s="8">
        <v>1186</v>
      </c>
      <c r="AI235" s="8">
        <v>1848</v>
      </c>
      <c r="AJ235" s="8">
        <v>2832</v>
      </c>
      <c r="AK235" s="8">
        <v>1600</v>
      </c>
      <c r="AL235" s="8">
        <v>4661</v>
      </c>
      <c r="AM235" s="8">
        <v>81</v>
      </c>
      <c r="AN235" s="8">
        <v>5516</v>
      </c>
      <c r="AO235" s="8">
        <v>4963</v>
      </c>
      <c r="AP235" s="8">
        <v>752</v>
      </c>
      <c r="AQ235" s="8">
        <v>157</v>
      </c>
      <c r="AR235" s="8">
        <v>2770</v>
      </c>
      <c r="AS235" s="8">
        <v>7522</v>
      </c>
      <c r="AT235" s="8">
        <v>4723</v>
      </c>
      <c r="AU235" s="8">
        <v>819</v>
      </c>
      <c r="AV235" s="8">
        <v>4098</v>
      </c>
      <c r="AW235" s="169">
        <v>4.0470994875496999E-4</v>
      </c>
      <c r="AX235" s="141" t="s">
        <v>192</v>
      </c>
      <c r="AY235" s="170"/>
      <c r="AZ235" s="143" t="s">
        <v>191</v>
      </c>
      <c r="BB235" s="106">
        <v>234</v>
      </c>
    </row>
    <row r="236" spans="1:54" ht="13.5" thickBot="1" x14ac:dyDescent="0.25">
      <c r="A236" s="111" t="s">
        <v>96</v>
      </c>
      <c r="B236" s="8">
        <v>152789</v>
      </c>
      <c r="C236" s="8">
        <v>4346</v>
      </c>
      <c r="D236" s="8">
        <v>574</v>
      </c>
      <c r="E236" s="8">
        <v>1075</v>
      </c>
      <c r="F236" s="8">
        <v>9773</v>
      </c>
      <c r="G236" s="8">
        <v>5885</v>
      </c>
      <c r="H236" s="8">
        <v>29180</v>
      </c>
      <c r="I236" s="8">
        <v>28128</v>
      </c>
      <c r="J236" s="8">
        <v>4677</v>
      </c>
      <c r="K236" s="8">
        <v>9647</v>
      </c>
      <c r="L236" s="8">
        <v>50273</v>
      </c>
      <c r="M236" s="8">
        <v>44</v>
      </c>
      <c r="N236" s="8">
        <v>165</v>
      </c>
      <c r="O236" s="8">
        <v>9022</v>
      </c>
      <c r="P236" s="8">
        <v>0</v>
      </c>
      <c r="Q236" s="8">
        <v>17894</v>
      </c>
      <c r="R236" s="8">
        <v>9245</v>
      </c>
      <c r="S236" s="8">
        <v>1484</v>
      </c>
      <c r="T236" s="8">
        <v>2767</v>
      </c>
      <c r="U236" s="8">
        <v>630</v>
      </c>
      <c r="V236" s="8">
        <v>1075</v>
      </c>
      <c r="W236" s="8">
        <v>3425</v>
      </c>
      <c r="X236" s="8">
        <v>1510</v>
      </c>
      <c r="Y236" s="8">
        <v>6163</v>
      </c>
      <c r="Z236" s="8">
        <v>1333</v>
      </c>
      <c r="AA236" s="8">
        <v>5553</v>
      </c>
      <c r="AB236" s="8">
        <v>44396</v>
      </c>
      <c r="AC236" s="8">
        <v>0</v>
      </c>
      <c r="AD236" s="8">
        <v>3535</v>
      </c>
      <c r="AE236" s="8">
        <v>9773</v>
      </c>
      <c r="AF236" s="8">
        <v>11123</v>
      </c>
      <c r="AG236" s="8">
        <v>1910</v>
      </c>
      <c r="AH236" s="8">
        <v>836</v>
      </c>
      <c r="AI236" s="8">
        <v>1355</v>
      </c>
      <c r="AJ236" s="8">
        <v>2041</v>
      </c>
      <c r="AK236" s="8">
        <v>1099</v>
      </c>
      <c r="AL236" s="8">
        <v>3563</v>
      </c>
      <c r="AM236" s="8">
        <v>44</v>
      </c>
      <c r="AN236" s="8">
        <v>4113</v>
      </c>
      <c r="AO236" s="8">
        <v>3882</v>
      </c>
      <c r="AP236" s="8">
        <v>574</v>
      </c>
      <c r="AQ236" s="8">
        <v>165</v>
      </c>
      <c r="AR236" s="8">
        <v>1737</v>
      </c>
      <c r="AS236" s="8">
        <v>6084</v>
      </c>
      <c r="AT236" s="8">
        <v>1720</v>
      </c>
      <c r="AU236" s="8">
        <v>571</v>
      </c>
      <c r="AV236" s="8">
        <v>3189</v>
      </c>
      <c r="AW236" s="169">
        <v>4.9970625375623785E-4</v>
      </c>
      <c r="AX236" s="141" t="s">
        <v>192</v>
      </c>
      <c r="AY236" s="170"/>
      <c r="AZ236" s="143" t="s">
        <v>191</v>
      </c>
      <c r="BB236" s="106">
        <v>235</v>
      </c>
    </row>
    <row r="237" spans="1:54" ht="13.5" thickBot="1" x14ac:dyDescent="0.25">
      <c r="A237" s="111" t="s">
        <v>97</v>
      </c>
      <c r="B237" s="8">
        <v>132612</v>
      </c>
      <c r="C237" s="8">
        <v>4596</v>
      </c>
      <c r="D237" s="8">
        <v>722</v>
      </c>
      <c r="E237" s="8">
        <v>1022</v>
      </c>
      <c r="F237" s="8">
        <v>8931</v>
      </c>
      <c r="G237" s="8">
        <v>6268</v>
      </c>
      <c r="H237" s="8">
        <v>28082</v>
      </c>
      <c r="I237" s="8">
        <v>23169</v>
      </c>
      <c r="J237" s="8">
        <v>3462</v>
      </c>
      <c r="K237" s="8">
        <v>8542</v>
      </c>
      <c r="L237" s="8">
        <v>40501</v>
      </c>
      <c r="M237" s="8">
        <v>42</v>
      </c>
      <c r="N237" s="8">
        <v>171</v>
      </c>
      <c r="O237" s="8">
        <v>7104</v>
      </c>
      <c r="P237" s="8">
        <v>0</v>
      </c>
      <c r="Q237" s="8">
        <v>16266</v>
      </c>
      <c r="R237" s="8">
        <v>10136</v>
      </c>
      <c r="S237" s="8">
        <v>1434</v>
      </c>
      <c r="T237" s="8">
        <v>1399</v>
      </c>
      <c r="U237" s="8">
        <v>551</v>
      </c>
      <c r="V237" s="8">
        <v>1022</v>
      </c>
      <c r="W237" s="8">
        <v>2494</v>
      </c>
      <c r="X237" s="8">
        <v>1721</v>
      </c>
      <c r="Y237" s="8">
        <v>4399</v>
      </c>
      <c r="Z237" s="8">
        <v>1541</v>
      </c>
      <c r="AA237" s="8">
        <v>4528</v>
      </c>
      <c r="AB237" s="8">
        <v>33775</v>
      </c>
      <c r="AC237" s="8">
        <v>0</v>
      </c>
      <c r="AD237" s="8">
        <v>4123</v>
      </c>
      <c r="AE237" s="8">
        <v>8931</v>
      </c>
      <c r="AF237" s="8">
        <v>9807</v>
      </c>
      <c r="AG237" s="8">
        <v>2063</v>
      </c>
      <c r="AH237" s="8">
        <v>866</v>
      </c>
      <c r="AI237" s="8">
        <v>1430</v>
      </c>
      <c r="AJ237" s="8">
        <v>1680</v>
      </c>
      <c r="AK237" s="8">
        <v>1163</v>
      </c>
      <c r="AL237" s="8">
        <v>3406</v>
      </c>
      <c r="AM237" s="8">
        <v>42</v>
      </c>
      <c r="AN237" s="8">
        <v>3176</v>
      </c>
      <c r="AO237" s="8">
        <v>3057</v>
      </c>
      <c r="AP237" s="8">
        <v>722</v>
      </c>
      <c r="AQ237" s="8">
        <v>171</v>
      </c>
      <c r="AR237" s="8">
        <v>1712</v>
      </c>
      <c r="AS237" s="8">
        <v>5136</v>
      </c>
      <c r="AT237" s="8">
        <v>1594</v>
      </c>
      <c r="AU237" s="8">
        <v>512</v>
      </c>
      <c r="AV237" s="8">
        <v>3755</v>
      </c>
      <c r="AW237" s="169">
        <v>5.7469147172591636E-4</v>
      </c>
      <c r="AX237" s="141" t="s">
        <v>192</v>
      </c>
      <c r="AY237" s="170"/>
      <c r="AZ237" s="143" t="s">
        <v>191</v>
      </c>
      <c r="BB237" s="106">
        <v>236</v>
      </c>
    </row>
    <row r="238" spans="1:54" ht="13.5" thickBot="1" x14ac:dyDescent="0.25">
      <c r="A238" s="111" t="s">
        <v>98</v>
      </c>
      <c r="B238" s="8">
        <v>164153</v>
      </c>
      <c r="C238" s="8">
        <v>6774</v>
      </c>
      <c r="D238" s="8">
        <v>1151</v>
      </c>
      <c r="E238" s="8">
        <v>1543</v>
      </c>
      <c r="F238" s="8">
        <v>12467</v>
      </c>
      <c r="G238" s="8">
        <v>9438</v>
      </c>
      <c r="H238" s="8">
        <v>32967</v>
      </c>
      <c r="I238" s="8">
        <v>29510</v>
      </c>
      <c r="J238" s="8">
        <v>4827</v>
      </c>
      <c r="K238" s="8">
        <v>12543</v>
      </c>
      <c r="L238" s="8">
        <v>43248</v>
      </c>
      <c r="M238" s="8">
        <v>90</v>
      </c>
      <c r="N238" s="8">
        <v>325</v>
      </c>
      <c r="O238" s="8">
        <v>9270</v>
      </c>
      <c r="P238" s="8">
        <v>0</v>
      </c>
      <c r="Q238" s="8">
        <v>16382</v>
      </c>
      <c r="R238" s="8">
        <v>14515</v>
      </c>
      <c r="S238" s="8">
        <v>1941</v>
      </c>
      <c r="T238" s="8">
        <v>2106</v>
      </c>
      <c r="U238" s="8">
        <v>900</v>
      </c>
      <c r="V238" s="8">
        <v>1543</v>
      </c>
      <c r="W238" s="8">
        <v>3225</v>
      </c>
      <c r="X238" s="8">
        <v>2570</v>
      </c>
      <c r="Y238" s="8">
        <v>6409</v>
      </c>
      <c r="Z238" s="8">
        <v>2672</v>
      </c>
      <c r="AA238" s="8">
        <v>6893</v>
      </c>
      <c r="AB238" s="8">
        <v>32807</v>
      </c>
      <c r="AC238" s="8">
        <v>0</v>
      </c>
      <c r="AD238" s="8">
        <v>5660</v>
      </c>
      <c r="AE238" s="8">
        <v>12467</v>
      </c>
      <c r="AF238" s="8">
        <v>9453</v>
      </c>
      <c r="AG238" s="8">
        <v>2721</v>
      </c>
      <c r="AH238" s="8">
        <v>1527</v>
      </c>
      <c r="AI238" s="8">
        <v>2332</v>
      </c>
      <c r="AJ238" s="8">
        <v>2070</v>
      </c>
      <c r="AK238" s="8">
        <v>1545</v>
      </c>
      <c r="AL238" s="8">
        <v>5186</v>
      </c>
      <c r="AM238" s="8">
        <v>90</v>
      </c>
      <c r="AN238" s="8">
        <v>4104</v>
      </c>
      <c r="AO238" s="8">
        <v>4369</v>
      </c>
      <c r="AP238" s="8">
        <v>1151</v>
      </c>
      <c r="AQ238" s="8">
        <v>325</v>
      </c>
      <c r="AR238" s="8">
        <v>2659</v>
      </c>
      <c r="AS238" s="8">
        <v>7357</v>
      </c>
      <c r="AT238" s="8">
        <v>2878</v>
      </c>
      <c r="AU238" s="8">
        <v>859</v>
      </c>
      <c r="AV238" s="8">
        <v>5437</v>
      </c>
      <c r="AW238" s="169">
        <v>8.3160083160083165E-4</v>
      </c>
      <c r="AX238" s="141" t="s">
        <v>192</v>
      </c>
      <c r="AY238" s="170"/>
      <c r="AZ238" s="143" t="s">
        <v>191</v>
      </c>
      <c r="BB238" s="106">
        <v>237</v>
      </c>
    </row>
    <row r="239" spans="1:54" ht="13.5" thickBot="1" x14ac:dyDescent="0.25">
      <c r="A239" s="111" t="s">
        <v>99</v>
      </c>
      <c r="B239" s="8">
        <v>197319</v>
      </c>
      <c r="C239" s="8">
        <v>9018</v>
      </c>
      <c r="D239" s="8">
        <v>1488</v>
      </c>
      <c r="E239" s="8">
        <v>2020</v>
      </c>
      <c r="F239" s="8">
        <v>13803</v>
      </c>
      <c r="G239" s="8">
        <v>12222</v>
      </c>
      <c r="H239" s="8">
        <v>36295</v>
      </c>
      <c r="I239" s="8">
        <v>38713</v>
      </c>
      <c r="J239" s="8">
        <v>5628</v>
      </c>
      <c r="K239" s="8">
        <v>16080</v>
      </c>
      <c r="L239" s="8">
        <v>49501</v>
      </c>
      <c r="M239" s="8">
        <v>102</v>
      </c>
      <c r="N239" s="8">
        <v>410</v>
      </c>
      <c r="O239" s="8">
        <v>12039</v>
      </c>
      <c r="P239" s="8">
        <v>0</v>
      </c>
      <c r="Q239" s="8">
        <v>16995</v>
      </c>
      <c r="R239" s="8">
        <v>17072</v>
      </c>
      <c r="S239" s="8">
        <v>2630</v>
      </c>
      <c r="T239" s="8">
        <v>2079</v>
      </c>
      <c r="U239" s="8">
        <v>1344</v>
      </c>
      <c r="V239" s="8">
        <v>2020</v>
      </c>
      <c r="W239" s="8">
        <v>3834</v>
      </c>
      <c r="X239" s="8">
        <v>3323</v>
      </c>
      <c r="Y239" s="8">
        <v>9318</v>
      </c>
      <c r="Z239" s="8">
        <v>3807</v>
      </c>
      <c r="AA239" s="8">
        <v>9801</v>
      </c>
      <c r="AB239" s="8">
        <v>35641</v>
      </c>
      <c r="AC239" s="8">
        <v>0</v>
      </c>
      <c r="AD239" s="8">
        <v>6614</v>
      </c>
      <c r="AE239" s="8">
        <v>13803</v>
      </c>
      <c r="AF239" s="8">
        <v>9969</v>
      </c>
      <c r="AG239" s="8">
        <v>3549</v>
      </c>
      <c r="AH239" s="8">
        <v>1808</v>
      </c>
      <c r="AI239" s="8">
        <v>2880</v>
      </c>
      <c r="AJ239" s="8">
        <v>2228</v>
      </c>
      <c r="AK239" s="8">
        <v>2145</v>
      </c>
      <c r="AL239" s="8">
        <v>6378</v>
      </c>
      <c r="AM239" s="8">
        <v>102</v>
      </c>
      <c r="AN239" s="8">
        <v>5575</v>
      </c>
      <c r="AO239" s="8">
        <v>6557</v>
      </c>
      <c r="AP239" s="8">
        <v>1488</v>
      </c>
      <c r="AQ239" s="8">
        <v>410</v>
      </c>
      <c r="AR239" s="8">
        <v>3550</v>
      </c>
      <c r="AS239" s="8">
        <v>9702</v>
      </c>
      <c r="AT239" s="8">
        <v>4264</v>
      </c>
      <c r="AU239" s="8">
        <v>1260</v>
      </c>
      <c r="AV239" s="8">
        <v>7173</v>
      </c>
      <c r="AW239" s="169">
        <v>1.0352017185320547E-3</v>
      </c>
      <c r="AX239" s="141" t="s">
        <v>192</v>
      </c>
      <c r="AY239" s="170"/>
      <c r="AZ239" s="143" t="s">
        <v>191</v>
      </c>
      <c r="BB239" s="106">
        <v>238</v>
      </c>
    </row>
    <row r="240" spans="1:54" ht="13.5" thickBot="1" x14ac:dyDescent="0.25">
      <c r="A240" s="111" t="s">
        <v>100</v>
      </c>
      <c r="B240" s="8">
        <v>205976</v>
      </c>
      <c r="C240" s="8">
        <v>9660</v>
      </c>
      <c r="D240" s="8">
        <v>1424</v>
      </c>
      <c r="E240" s="8">
        <v>2375</v>
      </c>
      <c r="F240" s="8">
        <v>13651</v>
      </c>
      <c r="G240" s="8">
        <v>12017</v>
      </c>
      <c r="H240" s="8">
        <v>37197</v>
      </c>
      <c r="I240" s="8">
        <v>42987</v>
      </c>
      <c r="J240" s="8">
        <v>5899</v>
      </c>
      <c r="K240" s="8">
        <v>17638</v>
      </c>
      <c r="L240" s="8">
        <v>48787</v>
      </c>
      <c r="M240" s="8">
        <v>127</v>
      </c>
      <c r="N240" s="8">
        <v>307</v>
      </c>
      <c r="O240" s="8">
        <v>13907</v>
      </c>
      <c r="P240" s="8">
        <v>0</v>
      </c>
      <c r="Q240" s="8">
        <v>17074</v>
      </c>
      <c r="R240" s="8">
        <v>17902</v>
      </c>
      <c r="S240" s="8">
        <v>3238</v>
      </c>
      <c r="T240" s="8">
        <v>1998</v>
      </c>
      <c r="U240" s="8">
        <v>1409</v>
      </c>
      <c r="V240" s="8">
        <v>2375</v>
      </c>
      <c r="W240" s="8">
        <v>4493</v>
      </c>
      <c r="X240" s="8">
        <v>3119</v>
      </c>
      <c r="Y240" s="8">
        <v>11018</v>
      </c>
      <c r="Z240" s="8">
        <v>3980</v>
      </c>
      <c r="AA240" s="8">
        <v>11140</v>
      </c>
      <c r="AB240" s="8">
        <v>34917</v>
      </c>
      <c r="AC240" s="8">
        <v>0</v>
      </c>
      <c r="AD240" s="8">
        <v>6408</v>
      </c>
      <c r="AE240" s="8">
        <v>13651</v>
      </c>
      <c r="AF240" s="8">
        <v>9689</v>
      </c>
      <c r="AG240" s="8">
        <v>3901</v>
      </c>
      <c r="AH240" s="8">
        <v>2418</v>
      </c>
      <c r="AI240" s="8">
        <v>2698</v>
      </c>
      <c r="AJ240" s="8">
        <v>2221</v>
      </c>
      <c r="AK240" s="8">
        <v>2303</v>
      </c>
      <c r="AL240" s="8">
        <v>6829</v>
      </c>
      <c r="AM240" s="8">
        <v>127</v>
      </c>
      <c r="AN240" s="8">
        <v>6176</v>
      </c>
      <c r="AO240" s="8">
        <v>7515</v>
      </c>
      <c r="AP240" s="8">
        <v>1424</v>
      </c>
      <c r="AQ240" s="8">
        <v>307</v>
      </c>
      <c r="AR240" s="8">
        <v>4238</v>
      </c>
      <c r="AS240" s="8">
        <v>10809</v>
      </c>
      <c r="AT240" s="8">
        <v>4200</v>
      </c>
      <c r="AU240" s="8">
        <v>1207</v>
      </c>
      <c r="AV240" s="8">
        <v>7192</v>
      </c>
      <c r="AW240" s="169">
        <v>1.516777214202107E-3</v>
      </c>
      <c r="AX240" s="141" t="s">
        <v>192</v>
      </c>
      <c r="AY240" s="170"/>
      <c r="AZ240" s="143" t="s">
        <v>191</v>
      </c>
      <c r="BB240" s="106">
        <v>239</v>
      </c>
    </row>
    <row r="241" spans="1:54" ht="13.5" thickBot="1" x14ac:dyDescent="0.25">
      <c r="A241" s="111" t="s">
        <v>101</v>
      </c>
      <c r="B241" s="8">
        <v>191135</v>
      </c>
      <c r="C241" s="8">
        <v>9380</v>
      </c>
      <c r="D241" s="8">
        <v>1302</v>
      </c>
      <c r="E241" s="8">
        <v>2105</v>
      </c>
      <c r="F241" s="8">
        <v>12681</v>
      </c>
      <c r="G241" s="8">
        <v>10803</v>
      </c>
      <c r="H241" s="8">
        <v>34959</v>
      </c>
      <c r="I241" s="8">
        <v>40421</v>
      </c>
      <c r="J241" s="8">
        <v>5445</v>
      </c>
      <c r="K241" s="8">
        <v>16188</v>
      </c>
      <c r="L241" s="8">
        <v>44579</v>
      </c>
      <c r="M241" s="8">
        <v>153</v>
      </c>
      <c r="N241" s="8">
        <v>239</v>
      </c>
      <c r="O241" s="8">
        <v>12880</v>
      </c>
      <c r="P241" s="8">
        <v>0</v>
      </c>
      <c r="Q241" s="8">
        <v>16542</v>
      </c>
      <c r="R241" s="8">
        <v>16564</v>
      </c>
      <c r="S241" s="8">
        <v>2987</v>
      </c>
      <c r="T241" s="8">
        <v>1640</v>
      </c>
      <c r="U241" s="8">
        <v>1391</v>
      </c>
      <c r="V241" s="8">
        <v>2105</v>
      </c>
      <c r="W241" s="8">
        <v>4287</v>
      </c>
      <c r="X241" s="8">
        <v>2867</v>
      </c>
      <c r="Y241" s="8">
        <v>10592</v>
      </c>
      <c r="Z241" s="8">
        <v>3627</v>
      </c>
      <c r="AA241" s="8">
        <v>10413</v>
      </c>
      <c r="AB241" s="8">
        <v>32362</v>
      </c>
      <c r="AC241" s="8">
        <v>0</v>
      </c>
      <c r="AD241" s="8">
        <v>5520</v>
      </c>
      <c r="AE241" s="8">
        <v>12681</v>
      </c>
      <c r="AF241" s="8">
        <v>9227</v>
      </c>
      <c r="AG241" s="8">
        <v>3805</v>
      </c>
      <c r="AH241" s="8">
        <v>2000</v>
      </c>
      <c r="AI241" s="8">
        <v>2416</v>
      </c>
      <c r="AJ241" s="8">
        <v>1853</v>
      </c>
      <c r="AK241" s="8">
        <v>2266</v>
      </c>
      <c r="AL241" s="8">
        <v>5874</v>
      </c>
      <c r="AM241" s="8">
        <v>153</v>
      </c>
      <c r="AN241" s="8">
        <v>5606</v>
      </c>
      <c r="AO241" s="8">
        <v>7115</v>
      </c>
      <c r="AP241" s="8">
        <v>1302</v>
      </c>
      <c r="AQ241" s="8">
        <v>239</v>
      </c>
      <c r="AR241" s="8">
        <v>4247</v>
      </c>
      <c r="AS241" s="8">
        <v>10314</v>
      </c>
      <c r="AT241" s="8">
        <v>3892</v>
      </c>
      <c r="AU241" s="8">
        <v>1074</v>
      </c>
      <c r="AV241" s="8">
        <v>6174</v>
      </c>
      <c r="AW241" s="169">
        <v>2.5946292242806043E-3</v>
      </c>
      <c r="AX241" s="141" t="s">
        <v>192</v>
      </c>
      <c r="AY241" s="170"/>
      <c r="AZ241" s="143" t="s">
        <v>191</v>
      </c>
      <c r="BB241" s="106">
        <v>240</v>
      </c>
    </row>
    <row r="242" spans="1:54" ht="13.5" thickBot="1" x14ac:dyDescent="0.25">
      <c r="A242" s="111" t="s">
        <v>102</v>
      </c>
      <c r="B242" s="8">
        <v>172890</v>
      </c>
      <c r="C242" s="8">
        <v>9788</v>
      </c>
      <c r="D242" s="8">
        <v>1455</v>
      </c>
      <c r="E242" s="8">
        <v>2217</v>
      </c>
      <c r="F242" s="8">
        <v>11913</v>
      </c>
      <c r="G242" s="8">
        <v>9911</v>
      </c>
      <c r="H242" s="8">
        <v>31007</v>
      </c>
      <c r="I242" s="8">
        <v>34948</v>
      </c>
      <c r="J242" s="8">
        <v>5038</v>
      </c>
      <c r="K242" s="8">
        <v>14307</v>
      </c>
      <c r="L242" s="8">
        <v>39582</v>
      </c>
      <c r="M242" s="8">
        <v>166</v>
      </c>
      <c r="N242" s="8">
        <v>178</v>
      </c>
      <c r="O242" s="8">
        <v>12380</v>
      </c>
      <c r="P242" s="8">
        <v>0</v>
      </c>
      <c r="Q242" s="8">
        <v>14421</v>
      </c>
      <c r="R242" s="8">
        <v>14844</v>
      </c>
      <c r="S242" s="8">
        <v>3205</v>
      </c>
      <c r="T242" s="8">
        <v>1446</v>
      </c>
      <c r="U242" s="8">
        <v>1489</v>
      </c>
      <c r="V242" s="8">
        <v>2217</v>
      </c>
      <c r="W242" s="8">
        <v>3671</v>
      </c>
      <c r="X242" s="8">
        <v>2847</v>
      </c>
      <c r="Y242" s="8">
        <v>9581</v>
      </c>
      <c r="Z242" s="8">
        <v>3094</v>
      </c>
      <c r="AA242" s="8">
        <v>8589</v>
      </c>
      <c r="AB242" s="8">
        <v>29130</v>
      </c>
      <c r="AC242" s="8">
        <v>0</v>
      </c>
      <c r="AD242" s="8">
        <v>4468</v>
      </c>
      <c r="AE242" s="8">
        <v>11913</v>
      </c>
      <c r="AF242" s="8">
        <v>7922</v>
      </c>
      <c r="AG242" s="8">
        <v>3592</v>
      </c>
      <c r="AH242" s="8">
        <v>1710</v>
      </c>
      <c r="AI242" s="8">
        <v>2394</v>
      </c>
      <c r="AJ242" s="8">
        <v>1742</v>
      </c>
      <c r="AK242" s="8">
        <v>2696</v>
      </c>
      <c r="AL242" s="8">
        <v>5093</v>
      </c>
      <c r="AM242" s="8">
        <v>166</v>
      </c>
      <c r="AN242" s="8">
        <v>5504</v>
      </c>
      <c r="AO242" s="8">
        <v>6248</v>
      </c>
      <c r="AP242" s="8">
        <v>1455</v>
      </c>
      <c r="AQ242" s="8">
        <v>178</v>
      </c>
      <c r="AR242" s="8">
        <v>4245</v>
      </c>
      <c r="AS242" s="8">
        <v>9214</v>
      </c>
      <c r="AT242" s="8">
        <v>3954</v>
      </c>
      <c r="AU242" s="8">
        <v>898</v>
      </c>
      <c r="AV242" s="8">
        <v>4964</v>
      </c>
      <c r="AW242" s="169">
        <v>4.4584435669814577E-3</v>
      </c>
      <c r="AX242" s="141" t="s">
        <v>192</v>
      </c>
      <c r="AY242" s="170"/>
      <c r="AZ242" s="143" t="s">
        <v>191</v>
      </c>
      <c r="BB242" s="106">
        <v>241</v>
      </c>
    </row>
    <row r="243" spans="1:54" ht="13.5" thickBot="1" x14ac:dyDescent="0.25">
      <c r="A243" s="111" t="s">
        <v>103</v>
      </c>
      <c r="B243" s="8">
        <v>161977</v>
      </c>
      <c r="C243" s="8">
        <v>9722</v>
      </c>
      <c r="D243" s="8">
        <v>1342</v>
      </c>
      <c r="E243" s="8">
        <v>2057</v>
      </c>
      <c r="F243" s="8">
        <v>12322</v>
      </c>
      <c r="G243" s="8">
        <v>9922</v>
      </c>
      <c r="H243" s="8">
        <v>27176</v>
      </c>
      <c r="I243" s="8">
        <v>31854</v>
      </c>
      <c r="J243" s="8">
        <v>5111</v>
      </c>
      <c r="K243" s="8">
        <v>12363</v>
      </c>
      <c r="L243" s="8">
        <v>36499</v>
      </c>
      <c r="M243" s="8">
        <v>103</v>
      </c>
      <c r="N243" s="8">
        <v>247</v>
      </c>
      <c r="O243" s="8">
        <v>13259</v>
      </c>
      <c r="P243" s="8">
        <v>0</v>
      </c>
      <c r="Q243" s="8">
        <v>12230</v>
      </c>
      <c r="R243" s="8">
        <v>13285</v>
      </c>
      <c r="S243" s="8">
        <v>3544</v>
      </c>
      <c r="T243" s="8">
        <v>1609</v>
      </c>
      <c r="U243" s="8">
        <v>1464</v>
      </c>
      <c r="V243" s="8">
        <v>2057</v>
      </c>
      <c r="W243" s="8">
        <v>3700</v>
      </c>
      <c r="X243" s="8">
        <v>2573</v>
      </c>
      <c r="Y243" s="8">
        <v>9256</v>
      </c>
      <c r="Z243" s="8">
        <v>3054</v>
      </c>
      <c r="AA243" s="8">
        <v>8197</v>
      </c>
      <c r="AB243" s="8">
        <v>26732</v>
      </c>
      <c r="AC243" s="8">
        <v>0</v>
      </c>
      <c r="AD243" s="8">
        <v>4311</v>
      </c>
      <c r="AE243" s="8">
        <v>12322</v>
      </c>
      <c r="AF243" s="8">
        <v>6480</v>
      </c>
      <c r="AG243" s="8">
        <v>3502</v>
      </c>
      <c r="AH243" s="8">
        <v>1654</v>
      </c>
      <c r="AI243" s="8">
        <v>2423</v>
      </c>
      <c r="AJ243" s="8">
        <v>1661</v>
      </c>
      <c r="AK243" s="8">
        <v>2837</v>
      </c>
      <c r="AL243" s="8">
        <v>4188</v>
      </c>
      <c r="AM243" s="8">
        <v>103</v>
      </c>
      <c r="AN243" s="8">
        <v>6015</v>
      </c>
      <c r="AO243" s="8">
        <v>5489</v>
      </c>
      <c r="AP243" s="8">
        <v>1342</v>
      </c>
      <c r="AQ243" s="8">
        <v>247</v>
      </c>
      <c r="AR243" s="8">
        <v>4312</v>
      </c>
      <c r="AS243" s="8">
        <v>8175</v>
      </c>
      <c r="AT243" s="8">
        <v>4147</v>
      </c>
      <c r="AU243" s="8">
        <v>778</v>
      </c>
      <c r="AV243" s="8">
        <v>4290</v>
      </c>
      <c r="AW243" s="169">
        <v>8.0806573082116036E-3</v>
      </c>
      <c r="AX243" s="141" t="s">
        <v>192</v>
      </c>
      <c r="AY243" s="170"/>
      <c r="AZ243" s="143" t="s">
        <v>191</v>
      </c>
      <c r="BB243" s="106">
        <v>242</v>
      </c>
    </row>
    <row r="244" spans="1:54" ht="13.5" thickBot="1" x14ac:dyDescent="0.25">
      <c r="A244" s="111" t="s">
        <v>104</v>
      </c>
      <c r="B244" s="8">
        <v>115338</v>
      </c>
      <c r="C244" s="8">
        <v>7273</v>
      </c>
      <c r="D244" s="8">
        <v>845</v>
      </c>
      <c r="E244" s="8">
        <v>1509</v>
      </c>
      <c r="F244" s="8">
        <v>8827</v>
      </c>
      <c r="G244" s="8">
        <v>7048</v>
      </c>
      <c r="H244" s="8">
        <v>18974</v>
      </c>
      <c r="I244" s="8">
        <v>23068</v>
      </c>
      <c r="J244" s="8">
        <v>3737</v>
      </c>
      <c r="K244" s="8">
        <v>8533</v>
      </c>
      <c r="L244" s="8">
        <v>25441</v>
      </c>
      <c r="M244" s="8">
        <v>74</v>
      </c>
      <c r="N244" s="8">
        <v>206</v>
      </c>
      <c r="O244" s="8">
        <v>9803</v>
      </c>
      <c r="P244" s="8">
        <v>0</v>
      </c>
      <c r="Q244" s="8">
        <v>8253</v>
      </c>
      <c r="R244" s="8">
        <v>9369</v>
      </c>
      <c r="S244" s="8">
        <v>2444</v>
      </c>
      <c r="T244" s="8">
        <v>1240</v>
      </c>
      <c r="U244" s="8">
        <v>1055</v>
      </c>
      <c r="V244" s="8">
        <v>1509</v>
      </c>
      <c r="W244" s="8">
        <v>2846</v>
      </c>
      <c r="X244" s="8">
        <v>1756</v>
      </c>
      <c r="Y244" s="8">
        <v>7248</v>
      </c>
      <c r="Z244" s="8">
        <v>2448</v>
      </c>
      <c r="AA244" s="8">
        <v>6089</v>
      </c>
      <c r="AB244" s="8">
        <v>18815</v>
      </c>
      <c r="AC244" s="8">
        <v>0</v>
      </c>
      <c r="AD244" s="8">
        <v>2920</v>
      </c>
      <c r="AE244" s="8">
        <v>8827</v>
      </c>
      <c r="AF244" s="8">
        <v>3993</v>
      </c>
      <c r="AG244" s="8">
        <v>2497</v>
      </c>
      <c r="AH244" s="8">
        <v>1318</v>
      </c>
      <c r="AI244" s="8">
        <v>1411</v>
      </c>
      <c r="AJ244" s="8">
        <v>1352</v>
      </c>
      <c r="AK244" s="8">
        <v>2183</v>
      </c>
      <c r="AL244" s="8">
        <v>2633</v>
      </c>
      <c r="AM244" s="8">
        <v>74</v>
      </c>
      <c r="AN244" s="8">
        <v>4513</v>
      </c>
      <c r="AO244" s="8">
        <v>3981</v>
      </c>
      <c r="AP244" s="8">
        <v>845</v>
      </c>
      <c r="AQ244" s="8">
        <v>206</v>
      </c>
      <c r="AR244" s="8">
        <v>3334</v>
      </c>
      <c r="AS244" s="8">
        <v>5900</v>
      </c>
      <c r="AT244" s="8">
        <v>3073</v>
      </c>
      <c r="AU244" s="8">
        <v>439</v>
      </c>
      <c r="AV244" s="8">
        <v>2767</v>
      </c>
      <c r="AW244" s="169">
        <v>1.3626805505817104E-2</v>
      </c>
      <c r="AX244" s="141" t="s">
        <v>192</v>
      </c>
      <c r="AY244" s="170"/>
      <c r="AZ244" s="143" t="s">
        <v>191</v>
      </c>
      <c r="BB244" s="106">
        <v>243</v>
      </c>
    </row>
    <row r="245" spans="1:54" ht="13.5" thickBot="1" x14ac:dyDescent="0.25">
      <c r="A245" s="111" t="s">
        <v>105</v>
      </c>
      <c r="B245" s="8">
        <v>94368</v>
      </c>
      <c r="C245" s="8">
        <v>5788</v>
      </c>
      <c r="D245" s="8">
        <v>832</v>
      </c>
      <c r="E245" s="8">
        <v>1402</v>
      </c>
      <c r="F245" s="8">
        <v>7075</v>
      </c>
      <c r="G245" s="8">
        <v>5737</v>
      </c>
      <c r="H245" s="8">
        <v>15195</v>
      </c>
      <c r="I245" s="8">
        <v>19039</v>
      </c>
      <c r="J245" s="8">
        <v>2829</v>
      </c>
      <c r="K245" s="8">
        <v>6587</v>
      </c>
      <c r="L245" s="8">
        <v>21190</v>
      </c>
      <c r="M245" s="8">
        <v>56</v>
      </c>
      <c r="N245" s="8">
        <v>94</v>
      </c>
      <c r="O245" s="8">
        <v>8544</v>
      </c>
      <c r="P245" s="8">
        <v>0</v>
      </c>
      <c r="Q245" s="8">
        <v>6906</v>
      </c>
      <c r="R245" s="8">
        <v>7045</v>
      </c>
      <c r="S245" s="8">
        <v>2114</v>
      </c>
      <c r="T245" s="8">
        <v>884</v>
      </c>
      <c r="U245" s="8">
        <v>789</v>
      </c>
      <c r="V245" s="8">
        <v>1402</v>
      </c>
      <c r="W245" s="8">
        <v>2582</v>
      </c>
      <c r="X245" s="8">
        <v>1302</v>
      </c>
      <c r="Y245" s="8">
        <v>6421</v>
      </c>
      <c r="Z245" s="8">
        <v>1797</v>
      </c>
      <c r="AA245" s="8">
        <v>5310</v>
      </c>
      <c r="AB245" s="8">
        <v>16224</v>
      </c>
      <c r="AC245" s="8">
        <v>0</v>
      </c>
      <c r="AD245" s="8">
        <v>2387</v>
      </c>
      <c r="AE245" s="8">
        <v>7075</v>
      </c>
      <c r="AF245" s="8">
        <v>3231</v>
      </c>
      <c r="AG245" s="8">
        <v>1945</v>
      </c>
      <c r="AH245" s="8">
        <v>1060</v>
      </c>
      <c r="AI245" s="8">
        <v>1264</v>
      </c>
      <c r="AJ245" s="8">
        <v>1244</v>
      </c>
      <c r="AK245" s="8">
        <v>1693</v>
      </c>
      <c r="AL245" s="8">
        <v>1953</v>
      </c>
      <c r="AM245" s="8">
        <v>56</v>
      </c>
      <c r="AN245" s="8">
        <v>3848</v>
      </c>
      <c r="AO245" s="8">
        <v>2667</v>
      </c>
      <c r="AP245" s="8">
        <v>832</v>
      </c>
      <c r="AQ245" s="8">
        <v>94</v>
      </c>
      <c r="AR245" s="8">
        <v>2793</v>
      </c>
      <c r="AS245" s="8">
        <v>4634</v>
      </c>
      <c r="AT245" s="8">
        <v>2561</v>
      </c>
      <c r="AU245" s="8">
        <v>350</v>
      </c>
      <c r="AV245" s="8">
        <v>1905</v>
      </c>
      <c r="AW245" s="169">
        <v>2.3273438186451105E-2</v>
      </c>
      <c r="AX245" s="141" t="s">
        <v>192</v>
      </c>
      <c r="AY245" s="170"/>
      <c r="AZ245" s="143" t="s">
        <v>191</v>
      </c>
      <c r="BB245" s="106">
        <v>244</v>
      </c>
    </row>
    <row r="246" spans="1:54" ht="13.5" thickBot="1" x14ac:dyDescent="0.25">
      <c r="A246" s="111" t="s">
        <v>106</v>
      </c>
      <c r="B246" s="8">
        <v>71708</v>
      </c>
      <c r="C246" s="8">
        <v>4258</v>
      </c>
      <c r="D246" s="8">
        <v>635</v>
      </c>
      <c r="E246" s="8">
        <v>1027</v>
      </c>
      <c r="F246" s="8">
        <v>5093</v>
      </c>
      <c r="G246" s="8">
        <v>3981</v>
      </c>
      <c r="H246" s="8">
        <v>11447</v>
      </c>
      <c r="I246" s="8">
        <v>14499</v>
      </c>
      <c r="J246" s="8">
        <v>2388</v>
      </c>
      <c r="K246" s="8">
        <v>4705</v>
      </c>
      <c r="L246" s="8">
        <v>16695</v>
      </c>
      <c r="M246" s="8">
        <v>50</v>
      </c>
      <c r="N246" s="8">
        <v>59</v>
      </c>
      <c r="O246" s="8">
        <v>6871</v>
      </c>
      <c r="P246" s="8">
        <v>0</v>
      </c>
      <c r="Q246" s="8">
        <v>5430</v>
      </c>
      <c r="R246" s="8">
        <v>5094</v>
      </c>
      <c r="S246" s="8">
        <v>1691</v>
      </c>
      <c r="T246" s="8">
        <v>677</v>
      </c>
      <c r="U246" s="8">
        <v>668</v>
      </c>
      <c r="V246" s="8">
        <v>1027</v>
      </c>
      <c r="W246" s="8">
        <v>2149</v>
      </c>
      <c r="X246" s="8">
        <v>932</v>
      </c>
      <c r="Y246" s="8">
        <v>5206</v>
      </c>
      <c r="Z246" s="8">
        <v>1389</v>
      </c>
      <c r="AA246" s="8">
        <v>4122</v>
      </c>
      <c r="AB246" s="8">
        <v>13403</v>
      </c>
      <c r="AC246" s="8">
        <v>0</v>
      </c>
      <c r="AD246" s="8">
        <v>1691</v>
      </c>
      <c r="AE246" s="8">
        <v>5093</v>
      </c>
      <c r="AF246" s="8">
        <v>2373</v>
      </c>
      <c r="AG246" s="8">
        <v>1711</v>
      </c>
      <c r="AH246" s="8">
        <v>681</v>
      </c>
      <c r="AI246" s="8">
        <v>785</v>
      </c>
      <c r="AJ246" s="8">
        <v>923</v>
      </c>
      <c r="AK246" s="8">
        <v>1267</v>
      </c>
      <c r="AL246" s="8">
        <v>1241</v>
      </c>
      <c r="AM246" s="8">
        <v>50</v>
      </c>
      <c r="AN246" s="8">
        <v>3031</v>
      </c>
      <c r="AO246" s="8">
        <v>1904</v>
      </c>
      <c r="AP246" s="8">
        <v>635</v>
      </c>
      <c r="AQ246" s="8">
        <v>59</v>
      </c>
      <c r="AR246" s="8">
        <v>2059</v>
      </c>
      <c r="AS246" s="8">
        <v>3464</v>
      </c>
      <c r="AT246" s="8">
        <v>1622</v>
      </c>
      <c r="AU246" s="8">
        <v>213</v>
      </c>
      <c r="AV246" s="8">
        <v>1118</v>
      </c>
      <c r="AW246" s="169">
        <v>4.2219842445758216E-2</v>
      </c>
      <c r="AX246" s="141" t="s">
        <v>192</v>
      </c>
      <c r="AY246" s="170"/>
      <c r="AZ246" s="143" t="s">
        <v>191</v>
      </c>
      <c r="BB246" s="106">
        <v>245</v>
      </c>
    </row>
    <row r="247" spans="1:54" ht="13.5" thickBot="1" x14ac:dyDescent="0.25">
      <c r="A247" s="111" t="s">
        <v>107</v>
      </c>
      <c r="B247" s="8">
        <v>45896</v>
      </c>
      <c r="C247" s="8">
        <v>2856</v>
      </c>
      <c r="D247" s="8">
        <v>431</v>
      </c>
      <c r="E247" s="8">
        <v>657</v>
      </c>
      <c r="F247" s="8">
        <v>3276</v>
      </c>
      <c r="G247" s="8">
        <v>2379</v>
      </c>
      <c r="H247" s="8">
        <v>7176</v>
      </c>
      <c r="I247" s="8">
        <v>9216</v>
      </c>
      <c r="J247" s="8">
        <v>1540</v>
      </c>
      <c r="K247" s="8">
        <v>2603</v>
      </c>
      <c r="L247" s="8">
        <v>11237</v>
      </c>
      <c r="M247" s="8">
        <v>33</v>
      </c>
      <c r="N247" s="8">
        <v>20</v>
      </c>
      <c r="O247" s="8">
        <v>4472</v>
      </c>
      <c r="P247" s="8">
        <v>0</v>
      </c>
      <c r="Q247" s="8">
        <v>3537</v>
      </c>
      <c r="R247" s="8">
        <v>3045</v>
      </c>
      <c r="S247" s="8">
        <v>1038</v>
      </c>
      <c r="T247" s="8">
        <v>468</v>
      </c>
      <c r="U247" s="8">
        <v>338</v>
      </c>
      <c r="V247" s="8">
        <v>657</v>
      </c>
      <c r="W247" s="8">
        <v>1354</v>
      </c>
      <c r="X247" s="8">
        <v>591</v>
      </c>
      <c r="Y247" s="8">
        <v>3042</v>
      </c>
      <c r="Z247" s="8">
        <v>1002</v>
      </c>
      <c r="AA247" s="8">
        <v>2718</v>
      </c>
      <c r="AB247" s="8">
        <v>9055</v>
      </c>
      <c r="AC247" s="8">
        <v>0</v>
      </c>
      <c r="AD247" s="8">
        <v>958</v>
      </c>
      <c r="AE247" s="8">
        <v>3276</v>
      </c>
      <c r="AF247" s="8">
        <v>1727</v>
      </c>
      <c r="AG247" s="8">
        <v>1072</v>
      </c>
      <c r="AH247" s="8">
        <v>422</v>
      </c>
      <c r="AI247" s="8">
        <v>400</v>
      </c>
      <c r="AJ247" s="8">
        <v>594</v>
      </c>
      <c r="AK247" s="8">
        <v>883</v>
      </c>
      <c r="AL247" s="8">
        <v>645</v>
      </c>
      <c r="AM247" s="8">
        <v>33</v>
      </c>
      <c r="AN247" s="8">
        <v>2080</v>
      </c>
      <c r="AO247" s="8">
        <v>1188</v>
      </c>
      <c r="AP247" s="8">
        <v>431</v>
      </c>
      <c r="AQ247" s="8">
        <v>20</v>
      </c>
      <c r="AR247" s="8">
        <v>1382</v>
      </c>
      <c r="AS247" s="8">
        <v>1958</v>
      </c>
      <c r="AT247" s="8">
        <v>1083</v>
      </c>
      <c r="AU247" s="8">
        <v>119</v>
      </c>
      <c r="AV247" s="8">
        <v>780</v>
      </c>
      <c r="AW247" s="169">
        <v>7.6608974061528473E-2</v>
      </c>
      <c r="AX247" s="141" t="s">
        <v>192</v>
      </c>
      <c r="AY247" s="170"/>
      <c r="AZ247" s="143" t="s">
        <v>191</v>
      </c>
      <c r="BB247" s="106">
        <v>246</v>
      </c>
    </row>
    <row r="248" spans="1:54" ht="13.5" thickBot="1" x14ac:dyDescent="0.25">
      <c r="A248" s="113" t="s">
        <v>108</v>
      </c>
      <c r="B248" s="8">
        <v>22954</v>
      </c>
      <c r="C248" s="8">
        <v>1552</v>
      </c>
      <c r="D248" s="8">
        <v>262</v>
      </c>
      <c r="E248" s="8">
        <v>279</v>
      </c>
      <c r="F248" s="8">
        <v>1740</v>
      </c>
      <c r="G248" s="8">
        <v>1040</v>
      </c>
      <c r="H248" s="8">
        <v>3488</v>
      </c>
      <c r="I248" s="8">
        <v>4298</v>
      </c>
      <c r="J248" s="8">
        <v>783</v>
      </c>
      <c r="K248" s="8">
        <v>1073</v>
      </c>
      <c r="L248" s="8">
        <v>6195</v>
      </c>
      <c r="M248" s="8">
        <v>27</v>
      </c>
      <c r="N248" s="8">
        <v>19</v>
      </c>
      <c r="O248" s="8">
        <v>2198</v>
      </c>
      <c r="P248" s="8">
        <v>0</v>
      </c>
      <c r="Q248" s="8">
        <v>1631</v>
      </c>
      <c r="R248" s="8">
        <v>1615</v>
      </c>
      <c r="S248" s="8">
        <v>440</v>
      </c>
      <c r="T248" s="8">
        <v>220</v>
      </c>
      <c r="U248" s="8">
        <v>116</v>
      </c>
      <c r="V248" s="8">
        <v>279</v>
      </c>
      <c r="W248" s="8">
        <v>697</v>
      </c>
      <c r="X248" s="8">
        <v>282</v>
      </c>
      <c r="Y248" s="8">
        <v>1344</v>
      </c>
      <c r="Z248" s="8">
        <v>502</v>
      </c>
      <c r="AA248" s="8">
        <v>1310</v>
      </c>
      <c r="AB248" s="8">
        <v>5164</v>
      </c>
      <c r="AC248" s="8">
        <v>0</v>
      </c>
      <c r="AD248" s="8">
        <v>424</v>
      </c>
      <c r="AE248" s="8">
        <v>1740</v>
      </c>
      <c r="AF248" s="8">
        <v>891</v>
      </c>
      <c r="AG248" s="8">
        <v>563</v>
      </c>
      <c r="AH248" s="8">
        <v>192</v>
      </c>
      <c r="AI248" s="8">
        <v>206</v>
      </c>
      <c r="AJ248" s="8">
        <v>242</v>
      </c>
      <c r="AK248" s="8">
        <v>412</v>
      </c>
      <c r="AL248" s="8">
        <v>283</v>
      </c>
      <c r="AM248" s="8">
        <v>27</v>
      </c>
      <c r="AN248" s="8">
        <v>1061</v>
      </c>
      <c r="AO248" s="8">
        <v>514</v>
      </c>
      <c r="AP248" s="8">
        <v>262</v>
      </c>
      <c r="AQ248" s="8">
        <v>19</v>
      </c>
      <c r="AR248" s="8">
        <v>858</v>
      </c>
      <c r="AS248" s="8">
        <v>790</v>
      </c>
      <c r="AT248" s="8">
        <v>500</v>
      </c>
      <c r="AU248" s="8">
        <v>47</v>
      </c>
      <c r="AV248" s="8">
        <v>323</v>
      </c>
      <c r="AW248" s="169">
        <v>0.15848437277008703</v>
      </c>
      <c r="AX248" s="141" t="s">
        <v>192</v>
      </c>
      <c r="AY248" s="170"/>
      <c r="AZ248" s="143" t="s">
        <v>191</v>
      </c>
      <c r="BB248" s="106">
        <v>247</v>
      </c>
    </row>
    <row r="249" spans="1:54" ht="13.5" thickBot="1" x14ac:dyDescent="0.25">
      <c r="A249" s="113" t="s">
        <v>109</v>
      </c>
      <c r="B249" s="8">
        <v>8595</v>
      </c>
      <c r="C249" s="8">
        <v>570</v>
      </c>
      <c r="D249" s="8">
        <v>54</v>
      </c>
      <c r="E249" s="8">
        <v>79</v>
      </c>
      <c r="F249" s="8">
        <v>549</v>
      </c>
      <c r="G249" s="8">
        <v>390</v>
      </c>
      <c r="H249" s="8">
        <v>1396</v>
      </c>
      <c r="I249" s="8">
        <v>1462</v>
      </c>
      <c r="J249" s="8">
        <v>294</v>
      </c>
      <c r="K249" s="8">
        <v>397</v>
      </c>
      <c r="L249" s="8">
        <v>2490</v>
      </c>
      <c r="M249" s="8">
        <v>3</v>
      </c>
      <c r="N249" s="8">
        <v>13</v>
      </c>
      <c r="O249" s="8">
        <v>898</v>
      </c>
      <c r="P249" s="8">
        <v>0</v>
      </c>
      <c r="Q249" s="8">
        <v>687</v>
      </c>
      <c r="R249" s="8">
        <v>615</v>
      </c>
      <c r="S249" s="8">
        <v>205</v>
      </c>
      <c r="T249" s="8">
        <v>91</v>
      </c>
      <c r="U249" s="8">
        <v>38</v>
      </c>
      <c r="V249" s="8">
        <v>79</v>
      </c>
      <c r="W249" s="8">
        <v>246</v>
      </c>
      <c r="X249" s="8">
        <v>102</v>
      </c>
      <c r="Y249" s="8">
        <v>505</v>
      </c>
      <c r="Z249" s="8">
        <v>169</v>
      </c>
      <c r="AA249" s="8">
        <v>395</v>
      </c>
      <c r="AB249" s="8">
        <v>2202</v>
      </c>
      <c r="AC249" s="8">
        <v>0</v>
      </c>
      <c r="AD249" s="8">
        <v>158</v>
      </c>
      <c r="AE249" s="8">
        <v>549</v>
      </c>
      <c r="AF249" s="8">
        <v>259</v>
      </c>
      <c r="AG249" s="8">
        <v>203</v>
      </c>
      <c r="AH249" s="8">
        <v>88</v>
      </c>
      <c r="AI249" s="8">
        <v>33</v>
      </c>
      <c r="AJ249" s="8">
        <v>94</v>
      </c>
      <c r="AK249" s="8">
        <v>170</v>
      </c>
      <c r="AL249" s="8">
        <v>106</v>
      </c>
      <c r="AM249" s="8">
        <v>3</v>
      </c>
      <c r="AN249" s="8">
        <v>447</v>
      </c>
      <c r="AO249" s="8">
        <v>193</v>
      </c>
      <c r="AP249" s="8">
        <v>54</v>
      </c>
      <c r="AQ249" s="8">
        <v>13</v>
      </c>
      <c r="AR249" s="8">
        <v>298</v>
      </c>
      <c r="AS249" s="8">
        <v>291</v>
      </c>
      <c r="AT249" s="8">
        <v>194</v>
      </c>
      <c r="AU249" s="8">
        <v>22</v>
      </c>
      <c r="AV249" s="8">
        <v>86</v>
      </c>
      <c r="AW249" s="169"/>
      <c r="AX249" s="141"/>
      <c r="AY249" s="170"/>
      <c r="AZ249" s="143"/>
      <c r="BB249" s="106">
        <v>248</v>
      </c>
    </row>
    <row r="250" spans="1:54" ht="13.5" thickBot="1" x14ac:dyDescent="0.25">
      <c r="A250" s="111" t="s">
        <v>110</v>
      </c>
      <c r="B250" s="8">
        <v>23978</v>
      </c>
      <c r="C250" s="8">
        <v>922</v>
      </c>
      <c r="D250" s="8">
        <v>184</v>
      </c>
      <c r="E250" s="8">
        <v>234</v>
      </c>
      <c r="F250" s="8">
        <v>1806</v>
      </c>
      <c r="G250" s="8">
        <v>1387</v>
      </c>
      <c r="H250" s="8">
        <v>4668</v>
      </c>
      <c r="I250" s="8">
        <v>4552</v>
      </c>
      <c r="J250" s="8">
        <v>579</v>
      </c>
      <c r="K250" s="8">
        <v>1844</v>
      </c>
      <c r="L250" s="8">
        <v>6376</v>
      </c>
      <c r="M250" s="8">
        <v>14</v>
      </c>
      <c r="N250" s="8">
        <v>54</v>
      </c>
      <c r="O250" s="8">
        <v>1358</v>
      </c>
      <c r="P250" s="8">
        <v>0</v>
      </c>
      <c r="Q250" s="8">
        <v>2255</v>
      </c>
      <c r="R250" s="8">
        <v>2143</v>
      </c>
      <c r="S250" s="8">
        <v>269</v>
      </c>
      <c r="T250" s="8">
        <v>146</v>
      </c>
      <c r="U250" s="8">
        <v>116</v>
      </c>
      <c r="V250" s="8">
        <v>234</v>
      </c>
      <c r="W250" s="8">
        <v>487</v>
      </c>
      <c r="X250" s="8">
        <v>352</v>
      </c>
      <c r="Y250" s="8">
        <v>1037</v>
      </c>
      <c r="Z250" s="8">
        <v>415</v>
      </c>
      <c r="AA250" s="8">
        <v>1231</v>
      </c>
      <c r="AB250" s="8">
        <v>4859</v>
      </c>
      <c r="AC250" s="8">
        <v>0</v>
      </c>
      <c r="AD250" s="8">
        <v>823</v>
      </c>
      <c r="AE250" s="8">
        <v>1806</v>
      </c>
      <c r="AF250" s="8">
        <v>1367</v>
      </c>
      <c r="AG250" s="8">
        <v>433</v>
      </c>
      <c r="AH250" s="8">
        <v>181</v>
      </c>
      <c r="AI250" s="8">
        <v>339</v>
      </c>
      <c r="AJ250" s="8">
        <v>270</v>
      </c>
      <c r="AK250" s="8">
        <v>197</v>
      </c>
      <c r="AL250" s="8">
        <v>671</v>
      </c>
      <c r="AM250" s="8">
        <v>14</v>
      </c>
      <c r="AN250" s="8">
        <v>602</v>
      </c>
      <c r="AO250" s="8">
        <v>635</v>
      </c>
      <c r="AP250" s="8">
        <v>184</v>
      </c>
      <c r="AQ250" s="8">
        <v>54</v>
      </c>
      <c r="AR250" s="8">
        <v>373</v>
      </c>
      <c r="AS250" s="8">
        <v>1173</v>
      </c>
      <c r="AT250" s="8">
        <v>448</v>
      </c>
      <c r="AU250" s="8">
        <v>101</v>
      </c>
      <c r="AV250" s="8">
        <v>763</v>
      </c>
      <c r="AW250" s="169">
        <v>3.0316873624319945E-3</v>
      </c>
      <c r="AX250" s="141" t="s">
        <v>192</v>
      </c>
      <c r="AY250" s="170"/>
      <c r="AZ250" s="143" t="s">
        <v>191</v>
      </c>
      <c r="BB250" s="106">
        <v>249</v>
      </c>
    </row>
    <row r="251" spans="1:54" ht="13.5" thickBot="1" x14ac:dyDescent="0.25">
      <c r="A251" s="111" t="s">
        <v>111</v>
      </c>
      <c r="B251" s="8">
        <v>100931</v>
      </c>
      <c r="C251" s="8">
        <v>4068</v>
      </c>
      <c r="D251" s="8">
        <v>824</v>
      </c>
      <c r="E251" s="8">
        <v>941</v>
      </c>
      <c r="F251" s="8">
        <v>7655</v>
      </c>
      <c r="G251" s="8">
        <v>6067</v>
      </c>
      <c r="H251" s="8">
        <v>18797</v>
      </c>
      <c r="I251" s="8">
        <v>20130</v>
      </c>
      <c r="J251" s="8">
        <v>2457</v>
      </c>
      <c r="K251" s="8">
        <v>8212</v>
      </c>
      <c r="L251" s="8">
        <v>25483</v>
      </c>
      <c r="M251" s="8">
        <v>46</v>
      </c>
      <c r="N251" s="8">
        <v>246</v>
      </c>
      <c r="O251" s="8">
        <v>6005</v>
      </c>
      <c r="P251" s="8">
        <v>0</v>
      </c>
      <c r="Q251" s="8">
        <v>8589</v>
      </c>
      <c r="R251" s="8">
        <v>9173</v>
      </c>
      <c r="S251" s="8">
        <v>1265</v>
      </c>
      <c r="T251" s="8">
        <v>665</v>
      </c>
      <c r="U251" s="8">
        <v>562</v>
      </c>
      <c r="V251" s="8">
        <v>941</v>
      </c>
      <c r="W251" s="8">
        <v>2006</v>
      </c>
      <c r="X251" s="8">
        <v>1415</v>
      </c>
      <c r="Y251" s="8">
        <v>4829</v>
      </c>
      <c r="Z251" s="8">
        <v>1883</v>
      </c>
      <c r="AA251" s="8">
        <v>5834</v>
      </c>
      <c r="AB251" s="8">
        <v>18478</v>
      </c>
      <c r="AC251" s="8">
        <v>0</v>
      </c>
      <c r="AD251" s="8">
        <v>3401</v>
      </c>
      <c r="AE251" s="8">
        <v>7655</v>
      </c>
      <c r="AF251" s="8">
        <v>5069</v>
      </c>
      <c r="AG251" s="8">
        <v>1792</v>
      </c>
      <c r="AH251" s="8">
        <v>898</v>
      </c>
      <c r="AI251" s="8">
        <v>1585</v>
      </c>
      <c r="AJ251" s="8">
        <v>1035</v>
      </c>
      <c r="AK251" s="8">
        <v>872</v>
      </c>
      <c r="AL251" s="8">
        <v>3003</v>
      </c>
      <c r="AM251" s="8">
        <v>46</v>
      </c>
      <c r="AN251" s="8">
        <v>2734</v>
      </c>
      <c r="AO251" s="8">
        <v>3032</v>
      </c>
      <c r="AP251" s="8">
        <v>824</v>
      </c>
      <c r="AQ251" s="8">
        <v>246</v>
      </c>
      <c r="AR251" s="8">
        <v>1781</v>
      </c>
      <c r="AS251" s="8">
        <v>5209</v>
      </c>
      <c r="AT251" s="8">
        <v>2104</v>
      </c>
      <c r="AU251" s="8">
        <v>468</v>
      </c>
      <c r="AV251" s="8">
        <v>3537</v>
      </c>
      <c r="AW251" s="169">
        <v>1.198394151836539E-4</v>
      </c>
      <c r="AX251" s="141" t="s">
        <v>192</v>
      </c>
      <c r="AY251" s="170"/>
      <c r="AZ251" s="143" t="s">
        <v>191</v>
      </c>
      <c r="BB251" s="106">
        <v>250</v>
      </c>
    </row>
    <row r="252" spans="1:54" ht="13.5" thickBot="1" x14ac:dyDescent="0.25">
      <c r="A252" s="111" t="s">
        <v>112</v>
      </c>
      <c r="B252" s="8">
        <v>130808</v>
      </c>
      <c r="C252" s="8">
        <v>5859</v>
      </c>
      <c r="D252" s="8">
        <v>1040</v>
      </c>
      <c r="E252" s="8">
        <v>1217</v>
      </c>
      <c r="F252" s="8">
        <v>9069</v>
      </c>
      <c r="G252" s="8">
        <v>8074</v>
      </c>
      <c r="H252" s="8">
        <v>22876</v>
      </c>
      <c r="I252" s="8">
        <v>27826</v>
      </c>
      <c r="J252" s="8">
        <v>3416</v>
      </c>
      <c r="K252" s="8">
        <v>11016</v>
      </c>
      <c r="L252" s="8">
        <v>31614</v>
      </c>
      <c r="M252" s="8">
        <v>73</v>
      </c>
      <c r="N252" s="8">
        <v>297</v>
      </c>
      <c r="O252" s="8">
        <v>8431</v>
      </c>
      <c r="P252" s="8">
        <v>0</v>
      </c>
      <c r="Q252" s="8">
        <v>10409</v>
      </c>
      <c r="R252" s="8">
        <v>11418</v>
      </c>
      <c r="S252" s="8">
        <v>1823</v>
      </c>
      <c r="T252" s="8">
        <v>1141</v>
      </c>
      <c r="U252" s="8">
        <v>898</v>
      </c>
      <c r="V252" s="8">
        <v>1217</v>
      </c>
      <c r="W252" s="8">
        <v>2651</v>
      </c>
      <c r="X252" s="8">
        <v>2006</v>
      </c>
      <c r="Y252" s="8">
        <v>7249</v>
      </c>
      <c r="Z252" s="8">
        <v>2653</v>
      </c>
      <c r="AA252" s="8">
        <v>8222</v>
      </c>
      <c r="AB252" s="8">
        <v>21917</v>
      </c>
      <c r="AC252" s="8">
        <v>0</v>
      </c>
      <c r="AD252" s="8">
        <v>4046</v>
      </c>
      <c r="AE252" s="8">
        <v>9069</v>
      </c>
      <c r="AF252" s="8">
        <v>6022</v>
      </c>
      <c r="AG252" s="8">
        <v>2275</v>
      </c>
      <c r="AH252" s="8">
        <v>1164</v>
      </c>
      <c r="AI252" s="8">
        <v>2071</v>
      </c>
      <c r="AJ252" s="8">
        <v>1049</v>
      </c>
      <c r="AK252" s="8">
        <v>1269</v>
      </c>
      <c r="AL252" s="8">
        <v>4301</v>
      </c>
      <c r="AM252" s="8">
        <v>73</v>
      </c>
      <c r="AN252" s="8">
        <v>3957</v>
      </c>
      <c r="AO252" s="8">
        <v>4463</v>
      </c>
      <c r="AP252" s="8">
        <v>1040</v>
      </c>
      <c r="AQ252" s="8">
        <v>297</v>
      </c>
      <c r="AR252" s="8">
        <v>2584</v>
      </c>
      <c r="AS252" s="8">
        <v>6715</v>
      </c>
      <c r="AT252" s="8">
        <v>3130</v>
      </c>
      <c r="AU252" s="8">
        <v>706</v>
      </c>
      <c r="AV252" s="8">
        <v>4973</v>
      </c>
      <c r="AW252" s="169">
        <v>5.8919707169055379E-5</v>
      </c>
      <c r="AX252" s="141" t="s">
        <v>192</v>
      </c>
      <c r="AY252" s="170"/>
      <c r="AZ252" s="143" t="s">
        <v>191</v>
      </c>
      <c r="BB252" s="106">
        <v>251</v>
      </c>
    </row>
    <row r="253" spans="1:54" ht="13.5" thickBot="1" x14ac:dyDescent="0.25">
      <c r="A253" s="111" t="s">
        <v>113</v>
      </c>
      <c r="B253" s="8">
        <v>147478</v>
      </c>
      <c r="C253" s="8">
        <v>6974</v>
      </c>
      <c r="D253" s="8">
        <v>1175</v>
      </c>
      <c r="E253" s="8">
        <v>1622</v>
      </c>
      <c r="F253" s="8">
        <v>9942</v>
      </c>
      <c r="G253" s="8">
        <v>9373</v>
      </c>
      <c r="H253" s="8">
        <v>25459</v>
      </c>
      <c r="I253" s="8">
        <v>31369</v>
      </c>
      <c r="J253" s="8">
        <v>3997</v>
      </c>
      <c r="K253" s="8">
        <v>12671</v>
      </c>
      <c r="L253" s="8">
        <v>34330</v>
      </c>
      <c r="M253" s="8">
        <v>91</v>
      </c>
      <c r="N253" s="8">
        <v>297</v>
      </c>
      <c r="O253" s="8">
        <v>10178</v>
      </c>
      <c r="P253" s="8">
        <v>0</v>
      </c>
      <c r="Q253" s="8">
        <v>10916</v>
      </c>
      <c r="R253" s="8">
        <v>12878</v>
      </c>
      <c r="S253" s="8">
        <v>2284</v>
      </c>
      <c r="T253" s="8">
        <v>1274</v>
      </c>
      <c r="U253" s="8">
        <v>1157</v>
      </c>
      <c r="V253" s="8">
        <v>1622</v>
      </c>
      <c r="W253" s="8">
        <v>3063</v>
      </c>
      <c r="X253" s="8">
        <v>2215</v>
      </c>
      <c r="Y253" s="8">
        <v>8602</v>
      </c>
      <c r="Z253" s="8">
        <v>2895</v>
      </c>
      <c r="AA253" s="8">
        <v>9109</v>
      </c>
      <c r="AB253" s="8">
        <v>24077</v>
      </c>
      <c r="AC253" s="8">
        <v>0</v>
      </c>
      <c r="AD253" s="8">
        <v>4533</v>
      </c>
      <c r="AE253" s="8">
        <v>9942</v>
      </c>
      <c r="AF253" s="8">
        <v>6008</v>
      </c>
      <c r="AG253" s="8">
        <v>2723</v>
      </c>
      <c r="AH253" s="8">
        <v>1567</v>
      </c>
      <c r="AI253" s="8">
        <v>2124</v>
      </c>
      <c r="AJ253" s="8">
        <v>1665</v>
      </c>
      <c r="AK253" s="8">
        <v>1688</v>
      </c>
      <c r="AL253" s="8">
        <v>4828</v>
      </c>
      <c r="AM253" s="8">
        <v>91</v>
      </c>
      <c r="AN253" s="8">
        <v>4831</v>
      </c>
      <c r="AO253" s="8">
        <v>5259</v>
      </c>
      <c r="AP253" s="8">
        <v>1175</v>
      </c>
      <c r="AQ253" s="8">
        <v>297</v>
      </c>
      <c r="AR253" s="8">
        <v>3071</v>
      </c>
      <c r="AS253" s="8">
        <v>7843</v>
      </c>
      <c r="AT253" s="8">
        <v>3683</v>
      </c>
      <c r="AU253" s="8">
        <v>824</v>
      </c>
      <c r="AV253" s="8">
        <v>5234</v>
      </c>
      <c r="AW253" s="169">
        <v>8.5121428992358727E-5</v>
      </c>
      <c r="AX253" s="141" t="s">
        <v>192</v>
      </c>
      <c r="AY253" s="170"/>
      <c r="AZ253" s="143" t="s">
        <v>191</v>
      </c>
      <c r="BB253" s="106">
        <v>252</v>
      </c>
    </row>
    <row r="254" spans="1:54" ht="13.5" thickBot="1" x14ac:dyDescent="0.25">
      <c r="A254" s="111" t="s">
        <v>114</v>
      </c>
      <c r="B254" s="8">
        <v>166465</v>
      </c>
      <c r="C254" s="8">
        <v>7162</v>
      </c>
      <c r="D254" s="8">
        <v>1018</v>
      </c>
      <c r="E254" s="8">
        <v>1627</v>
      </c>
      <c r="F254" s="8">
        <v>13618</v>
      </c>
      <c r="G254" s="8">
        <v>11073</v>
      </c>
      <c r="H254" s="8">
        <v>28338</v>
      </c>
      <c r="I254" s="8">
        <v>32855</v>
      </c>
      <c r="J254" s="8">
        <v>3908</v>
      </c>
      <c r="K254" s="8">
        <v>12907</v>
      </c>
      <c r="L254" s="8">
        <v>40969</v>
      </c>
      <c r="M254" s="8">
        <v>133</v>
      </c>
      <c r="N254" s="8">
        <v>200</v>
      </c>
      <c r="O254" s="8">
        <v>12657</v>
      </c>
      <c r="P254" s="8">
        <v>0</v>
      </c>
      <c r="Q254" s="8">
        <v>13854</v>
      </c>
      <c r="R254" s="8">
        <v>12483</v>
      </c>
      <c r="S254" s="8">
        <v>2346</v>
      </c>
      <c r="T254" s="8">
        <v>1396</v>
      </c>
      <c r="U254" s="8">
        <v>1090</v>
      </c>
      <c r="V254" s="8">
        <v>1627</v>
      </c>
      <c r="W254" s="8">
        <v>5221</v>
      </c>
      <c r="X254" s="8">
        <v>2455</v>
      </c>
      <c r="Y254" s="8">
        <v>8415</v>
      </c>
      <c r="Z254" s="8">
        <v>2586</v>
      </c>
      <c r="AA254" s="8">
        <v>8899</v>
      </c>
      <c r="AB254" s="8">
        <v>31626</v>
      </c>
      <c r="AC254" s="8">
        <v>0</v>
      </c>
      <c r="AD254" s="8">
        <v>4264</v>
      </c>
      <c r="AE254" s="8">
        <v>13618</v>
      </c>
      <c r="AF254" s="8">
        <v>7703</v>
      </c>
      <c r="AG254" s="8">
        <v>2512</v>
      </c>
      <c r="AH254" s="8">
        <v>1488</v>
      </c>
      <c r="AI254" s="8">
        <v>2032</v>
      </c>
      <c r="AJ254" s="8">
        <v>2001</v>
      </c>
      <c r="AK254" s="8">
        <v>1635</v>
      </c>
      <c r="AL254" s="8">
        <v>4739</v>
      </c>
      <c r="AM254" s="8">
        <v>133</v>
      </c>
      <c r="AN254" s="8">
        <v>5090</v>
      </c>
      <c r="AO254" s="8">
        <v>5518</v>
      </c>
      <c r="AP254" s="8">
        <v>1018</v>
      </c>
      <c r="AQ254" s="8">
        <v>200</v>
      </c>
      <c r="AR254" s="8">
        <v>3072</v>
      </c>
      <c r="AS254" s="8">
        <v>8168</v>
      </c>
      <c r="AT254" s="8">
        <v>5719</v>
      </c>
      <c r="AU254" s="8">
        <v>832</v>
      </c>
      <c r="AV254" s="8">
        <v>4725</v>
      </c>
      <c r="AW254" s="169">
        <v>1.9095489768513384E-4</v>
      </c>
      <c r="AX254" s="141" t="s">
        <v>192</v>
      </c>
      <c r="AY254" s="170"/>
      <c r="AZ254" s="143" t="s">
        <v>191</v>
      </c>
      <c r="BB254" s="106">
        <v>253</v>
      </c>
    </row>
    <row r="255" spans="1:54" ht="13.5" thickBot="1" x14ac:dyDescent="0.25">
      <c r="A255" s="111" t="s">
        <v>115</v>
      </c>
      <c r="B255" s="8">
        <v>177366</v>
      </c>
      <c r="C255" s="8">
        <v>5426</v>
      </c>
      <c r="D255" s="8">
        <v>659</v>
      </c>
      <c r="E255" s="8">
        <v>1084</v>
      </c>
      <c r="F255" s="8">
        <v>17953</v>
      </c>
      <c r="G255" s="8">
        <v>8599</v>
      </c>
      <c r="H255" s="8">
        <v>28595</v>
      </c>
      <c r="I255" s="8">
        <v>31708</v>
      </c>
      <c r="J255" s="8">
        <v>2716</v>
      </c>
      <c r="K255" s="8">
        <v>10414</v>
      </c>
      <c r="L255" s="8">
        <v>57960</v>
      </c>
      <c r="M255" s="8">
        <v>54</v>
      </c>
      <c r="N255" s="8">
        <v>114</v>
      </c>
      <c r="O255" s="8">
        <v>12084</v>
      </c>
      <c r="P255" s="8">
        <v>0</v>
      </c>
      <c r="Q255" s="8">
        <v>17982</v>
      </c>
      <c r="R255" s="8">
        <v>9032</v>
      </c>
      <c r="S255" s="8">
        <v>1620</v>
      </c>
      <c r="T255" s="8">
        <v>887</v>
      </c>
      <c r="U255" s="8">
        <v>686</v>
      </c>
      <c r="V255" s="8">
        <v>1084</v>
      </c>
      <c r="W255" s="8">
        <v>5397</v>
      </c>
      <c r="X255" s="8">
        <v>1934</v>
      </c>
      <c r="Y255" s="8">
        <v>6676</v>
      </c>
      <c r="Z255" s="8">
        <v>1625</v>
      </c>
      <c r="AA255" s="8">
        <v>6758</v>
      </c>
      <c r="AB255" s="8">
        <v>51339</v>
      </c>
      <c r="AC255" s="8">
        <v>0</v>
      </c>
      <c r="AD255" s="8">
        <v>3460</v>
      </c>
      <c r="AE255" s="8">
        <v>17953</v>
      </c>
      <c r="AF255" s="8">
        <v>12280</v>
      </c>
      <c r="AG255" s="8">
        <v>1829</v>
      </c>
      <c r="AH255" s="8">
        <v>1041</v>
      </c>
      <c r="AI255" s="8">
        <v>1664</v>
      </c>
      <c r="AJ255" s="8">
        <v>1581</v>
      </c>
      <c r="AK255" s="8">
        <v>1225</v>
      </c>
      <c r="AL255" s="8">
        <v>3853</v>
      </c>
      <c r="AM255" s="8">
        <v>54</v>
      </c>
      <c r="AN255" s="8">
        <v>5067</v>
      </c>
      <c r="AO255" s="8">
        <v>4303</v>
      </c>
      <c r="AP255" s="8">
        <v>659</v>
      </c>
      <c r="AQ255" s="8">
        <v>114</v>
      </c>
      <c r="AR255" s="8">
        <v>2267</v>
      </c>
      <c r="AS255" s="8">
        <v>6561</v>
      </c>
      <c r="AT255" s="8">
        <v>4453</v>
      </c>
      <c r="AU255" s="8">
        <v>650</v>
      </c>
      <c r="AV255" s="8">
        <v>3332</v>
      </c>
      <c r="AW255" s="169">
        <v>1.3680460139302772E-4</v>
      </c>
      <c r="AX255" s="141" t="s">
        <v>192</v>
      </c>
      <c r="AY255" s="170"/>
      <c r="AZ255" s="143" t="s">
        <v>191</v>
      </c>
      <c r="BB255" s="106">
        <v>254</v>
      </c>
    </row>
    <row r="256" spans="1:54" ht="13.5" thickBot="1" x14ac:dyDescent="0.25">
      <c r="A256" s="111" t="s">
        <v>116</v>
      </c>
      <c r="B256" s="8">
        <v>139369</v>
      </c>
      <c r="C256" s="8">
        <v>4583</v>
      </c>
      <c r="D256" s="8">
        <v>635</v>
      </c>
      <c r="E256" s="8">
        <v>938</v>
      </c>
      <c r="F256" s="8">
        <v>9181</v>
      </c>
      <c r="G256" s="8">
        <v>6083</v>
      </c>
      <c r="H256" s="8">
        <v>25613</v>
      </c>
      <c r="I256" s="8">
        <v>25586</v>
      </c>
      <c r="J256" s="8">
        <v>2452</v>
      </c>
      <c r="K256" s="8">
        <v>8780</v>
      </c>
      <c r="L256" s="8">
        <v>47706</v>
      </c>
      <c r="M256" s="8">
        <v>79</v>
      </c>
      <c r="N256" s="8">
        <v>163</v>
      </c>
      <c r="O256" s="8">
        <v>7570</v>
      </c>
      <c r="P256" s="8">
        <v>0</v>
      </c>
      <c r="Q256" s="8">
        <v>15449</v>
      </c>
      <c r="R256" s="8">
        <v>8934</v>
      </c>
      <c r="S256" s="8">
        <v>1007</v>
      </c>
      <c r="T256" s="8">
        <v>655</v>
      </c>
      <c r="U256" s="8">
        <v>651</v>
      </c>
      <c r="V256" s="8">
        <v>938</v>
      </c>
      <c r="W256" s="8">
        <v>3156</v>
      </c>
      <c r="X256" s="8">
        <v>1720</v>
      </c>
      <c r="Y256" s="8">
        <v>4882</v>
      </c>
      <c r="Z256" s="8">
        <v>1319</v>
      </c>
      <c r="AA256" s="8">
        <v>4754</v>
      </c>
      <c r="AB256" s="8">
        <v>42036</v>
      </c>
      <c r="AC256" s="8">
        <v>0</v>
      </c>
      <c r="AD256" s="8">
        <v>3641</v>
      </c>
      <c r="AE256" s="8">
        <v>9181</v>
      </c>
      <c r="AF256" s="8">
        <v>11462</v>
      </c>
      <c r="AG256" s="8">
        <v>1797</v>
      </c>
      <c r="AH256" s="8">
        <v>789</v>
      </c>
      <c r="AI256" s="8">
        <v>1362</v>
      </c>
      <c r="AJ256" s="8">
        <v>1230</v>
      </c>
      <c r="AK256" s="8">
        <v>1133</v>
      </c>
      <c r="AL256" s="8">
        <v>3352</v>
      </c>
      <c r="AM256" s="8">
        <v>79</v>
      </c>
      <c r="AN256" s="8">
        <v>3407</v>
      </c>
      <c r="AO256" s="8">
        <v>3213</v>
      </c>
      <c r="AP256" s="8">
        <v>635</v>
      </c>
      <c r="AQ256" s="8">
        <v>163</v>
      </c>
      <c r="AR256" s="8">
        <v>1730</v>
      </c>
      <c r="AS256" s="8">
        <v>5428</v>
      </c>
      <c r="AT256" s="8">
        <v>1791</v>
      </c>
      <c r="AU256" s="8">
        <v>486</v>
      </c>
      <c r="AV256" s="8">
        <v>2989</v>
      </c>
      <c r="AW256" s="169">
        <v>1.6736019718074143E-4</v>
      </c>
      <c r="AX256" s="141" t="s">
        <v>192</v>
      </c>
      <c r="AY256" s="170"/>
      <c r="AZ256" s="143" t="s">
        <v>191</v>
      </c>
      <c r="BB256" s="106">
        <v>255</v>
      </c>
    </row>
    <row r="257" spans="1:54" ht="13.5" thickBot="1" x14ac:dyDescent="0.25">
      <c r="A257" s="111" t="s">
        <v>117</v>
      </c>
      <c r="B257" s="8">
        <v>136277</v>
      </c>
      <c r="C257" s="8">
        <v>4924</v>
      </c>
      <c r="D257" s="8">
        <v>801</v>
      </c>
      <c r="E257" s="8">
        <v>1095</v>
      </c>
      <c r="F257" s="8">
        <v>9809</v>
      </c>
      <c r="G257" s="8">
        <v>7010</v>
      </c>
      <c r="H257" s="8">
        <v>26373</v>
      </c>
      <c r="I257" s="8">
        <v>25223</v>
      </c>
      <c r="J257" s="8">
        <v>2830</v>
      </c>
      <c r="K257" s="8">
        <v>9397</v>
      </c>
      <c r="L257" s="8">
        <v>40967</v>
      </c>
      <c r="M257" s="8">
        <v>89</v>
      </c>
      <c r="N257" s="8">
        <v>277</v>
      </c>
      <c r="O257" s="8">
        <v>7482</v>
      </c>
      <c r="P257" s="8">
        <v>0</v>
      </c>
      <c r="Q257" s="8">
        <v>14377</v>
      </c>
      <c r="R257" s="8">
        <v>10783</v>
      </c>
      <c r="S257" s="8">
        <v>1396</v>
      </c>
      <c r="T257" s="8">
        <v>664</v>
      </c>
      <c r="U257" s="8">
        <v>714</v>
      </c>
      <c r="V257" s="8">
        <v>1095</v>
      </c>
      <c r="W257" s="8">
        <v>2798</v>
      </c>
      <c r="X257" s="8">
        <v>1881</v>
      </c>
      <c r="Y257" s="8">
        <v>5024</v>
      </c>
      <c r="Z257" s="8">
        <v>1752</v>
      </c>
      <c r="AA257" s="8">
        <v>5589</v>
      </c>
      <c r="AB257" s="8">
        <v>33747</v>
      </c>
      <c r="AC257" s="8">
        <v>0</v>
      </c>
      <c r="AD257" s="8">
        <v>4305</v>
      </c>
      <c r="AE257" s="8">
        <v>9809</v>
      </c>
      <c r="AF257" s="8">
        <v>9710</v>
      </c>
      <c r="AG257" s="8">
        <v>2166</v>
      </c>
      <c r="AH257" s="8">
        <v>1068</v>
      </c>
      <c r="AI257" s="8">
        <v>1610</v>
      </c>
      <c r="AJ257" s="8">
        <v>1213</v>
      </c>
      <c r="AK257" s="8">
        <v>1156</v>
      </c>
      <c r="AL257" s="8">
        <v>3746</v>
      </c>
      <c r="AM257" s="8">
        <v>89</v>
      </c>
      <c r="AN257" s="8">
        <v>3288</v>
      </c>
      <c r="AO257" s="8">
        <v>3283</v>
      </c>
      <c r="AP257" s="8">
        <v>801</v>
      </c>
      <c r="AQ257" s="8">
        <v>277</v>
      </c>
      <c r="AR257" s="8">
        <v>1887</v>
      </c>
      <c r="AS257" s="8">
        <v>5651</v>
      </c>
      <c r="AT257" s="8">
        <v>1991</v>
      </c>
      <c r="AU257" s="8">
        <v>549</v>
      </c>
      <c r="AV257" s="8">
        <v>3858</v>
      </c>
      <c r="AW257" s="169">
        <v>2.7406886858749119E-4</v>
      </c>
      <c r="AX257" s="141" t="s">
        <v>192</v>
      </c>
      <c r="AY257" s="170"/>
      <c r="AZ257" s="143" t="s">
        <v>191</v>
      </c>
      <c r="BB257" s="106">
        <v>256</v>
      </c>
    </row>
    <row r="258" spans="1:54" ht="13.5" thickBot="1" x14ac:dyDescent="0.25">
      <c r="A258" s="111" t="s">
        <v>118</v>
      </c>
      <c r="B258" s="8">
        <v>175710</v>
      </c>
      <c r="C258" s="8">
        <v>7279</v>
      </c>
      <c r="D258" s="8">
        <v>1324</v>
      </c>
      <c r="E258" s="8">
        <v>1642</v>
      </c>
      <c r="F258" s="8">
        <v>12686</v>
      </c>
      <c r="G258" s="8">
        <v>10892</v>
      </c>
      <c r="H258" s="8">
        <v>32211</v>
      </c>
      <c r="I258" s="8">
        <v>34032</v>
      </c>
      <c r="J258" s="8">
        <v>4373</v>
      </c>
      <c r="K258" s="8">
        <v>13827</v>
      </c>
      <c r="L258" s="8">
        <v>46354</v>
      </c>
      <c r="M258" s="8">
        <v>83</v>
      </c>
      <c r="N258" s="8">
        <v>337</v>
      </c>
      <c r="O258" s="8">
        <v>10670</v>
      </c>
      <c r="P258" s="8">
        <v>0</v>
      </c>
      <c r="Q258" s="8">
        <v>15291</v>
      </c>
      <c r="R258" s="8">
        <v>15253</v>
      </c>
      <c r="S258" s="8">
        <v>2307</v>
      </c>
      <c r="T258" s="8">
        <v>1286</v>
      </c>
      <c r="U258" s="8">
        <v>985</v>
      </c>
      <c r="V258" s="8">
        <v>1642</v>
      </c>
      <c r="W258" s="8">
        <v>3596</v>
      </c>
      <c r="X258" s="8">
        <v>2608</v>
      </c>
      <c r="Y258" s="8">
        <v>7619</v>
      </c>
      <c r="Z258" s="8">
        <v>3007</v>
      </c>
      <c r="AA258" s="8">
        <v>8436</v>
      </c>
      <c r="AB258" s="8">
        <v>34733</v>
      </c>
      <c r="AC258" s="8">
        <v>0</v>
      </c>
      <c r="AD258" s="8">
        <v>6149</v>
      </c>
      <c r="AE258" s="8">
        <v>12686</v>
      </c>
      <c r="AF258" s="8">
        <v>10338</v>
      </c>
      <c r="AG258" s="8">
        <v>3087</v>
      </c>
      <c r="AH258" s="8">
        <v>1539</v>
      </c>
      <c r="AI258" s="8">
        <v>2553</v>
      </c>
      <c r="AJ258" s="8">
        <v>1667</v>
      </c>
      <c r="AK258" s="8">
        <v>1669</v>
      </c>
      <c r="AL258" s="8">
        <v>5588</v>
      </c>
      <c r="AM258" s="8">
        <v>83</v>
      </c>
      <c r="AN258" s="8">
        <v>4767</v>
      </c>
      <c r="AO258" s="8">
        <v>5163</v>
      </c>
      <c r="AP258" s="8">
        <v>1324</v>
      </c>
      <c r="AQ258" s="8">
        <v>337</v>
      </c>
      <c r="AR258" s="8">
        <v>3002</v>
      </c>
      <c r="AS258" s="8">
        <v>8239</v>
      </c>
      <c r="AT258" s="8">
        <v>3758</v>
      </c>
      <c r="AU258" s="8">
        <v>937</v>
      </c>
      <c r="AV258" s="8">
        <v>6061</v>
      </c>
      <c r="AW258" s="169">
        <v>4.6829288826215983E-4</v>
      </c>
      <c r="AX258" s="141" t="s">
        <v>192</v>
      </c>
      <c r="AY258" s="170"/>
      <c r="AZ258" s="143" t="s">
        <v>191</v>
      </c>
      <c r="BB258" s="106">
        <v>257</v>
      </c>
    </row>
    <row r="259" spans="1:54" ht="13.5" thickBot="1" x14ac:dyDescent="0.25">
      <c r="A259" s="111" t="s">
        <v>119</v>
      </c>
      <c r="B259" s="8">
        <v>212108</v>
      </c>
      <c r="C259" s="8">
        <v>9864</v>
      </c>
      <c r="D259" s="8">
        <v>1585</v>
      </c>
      <c r="E259" s="8">
        <v>2297</v>
      </c>
      <c r="F259" s="8">
        <v>14473</v>
      </c>
      <c r="G259" s="8">
        <v>13111</v>
      </c>
      <c r="H259" s="8">
        <v>36508</v>
      </c>
      <c r="I259" s="8">
        <v>43945</v>
      </c>
      <c r="J259" s="8">
        <v>5400</v>
      </c>
      <c r="K259" s="8">
        <v>17829</v>
      </c>
      <c r="L259" s="8">
        <v>52622</v>
      </c>
      <c r="M259" s="8">
        <v>147</v>
      </c>
      <c r="N259" s="8">
        <v>336</v>
      </c>
      <c r="O259" s="8">
        <v>13991</v>
      </c>
      <c r="P259" s="8">
        <v>0</v>
      </c>
      <c r="Q259" s="8">
        <v>16529</v>
      </c>
      <c r="R259" s="8">
        <v>17892</v>
      </c>
      <c r="S259" s="8">
        <v>3073</v>
      </c>
      <c r="T259" s="8">
        <v>1586</v>
      </c>
      <c r="U259" s="8">
        <v>1415</v>
      </c>
      <c r="V259" s="8">
        <v>2297</v>
      </c>
      <c r="W259" s="8">
        <v>4527</v>
      </c>
      <c r="X259" s="8">
        <v>3407</v>
      </c>
      <c r="Y259" s="8">
        <v>10850</v>
      </c>
      <c r="Z259" s="8">
        <v>4064</v>
      </c>
      <c r="AA259" s="8">
        <v>11634</v>
      </c>
      <c r="AB259" s="8">
        <v>37715</v>
      </c>
      <c r="AC259" s="8">
        <v>0</v>
      </c>
      <c r="AD259" s="8">
        <v>6978</v>
      </c>
      <c r="AE259" s="8">
        <v>14473</v>
      </c>
      <c r="AF259" s="8">
        <v>10481</v>
      </c>
      <c r="AG259" s="8">
        <v>3814</v>
      </c>
      <c r="AH259" s="8">
        <v>2203</v>
      </c>
      <c r="AI259" s="8">
        <v>2938</v>
      </c>
      <c r="AJ259" s="8">
        <v>2087</v>
      </c>
      <c r="AK259" s="8">
        <v>2408</v>
      </c>
      <c r="AL259" s="8">
        <v>7133</v>
      </c>
      <c r="AM259" s="8">
        <v>147</v>
      </c>
      <c r="AN259" s="8">
        <v>6391</v>
      </c>
      <c r="AO259" s="8">
        <v>7503</v>
      </c>
      <c r="AP259" s="8">
        <v>1585</v>
      </c>
      <c r="AQ259" s="8">
        <v>336</v>
      </c>
      <c r="AR259" s="8">
        <v>4049</v>
      </c>
      <c r="AS259" s="8">
        <v>10696</v>
      </c>
      <c r="AT259" s="8">
        <v>4718</v>
      </c>
      <c r="AU259" s="8">
        <v>1274</v>
      </c>
      <c r="AV259" s="8">
        <v>7905</v>
      </c>
      <c r="AW259" s="169">
        <v>7.3722484902818291E-4</v>
      </c>
      <c r="AX259" s="141" t="s">
        <v>192</v>
      </c>
      <c r="AY259" s="170"/>
      <c r="AZ259" s="143" t="s">
        <v>191</v>
      </c>
      <c r="BB259" s="106">
        <v>258</v>
      </c>
    </row>
    <row r="260" spans="1:54" ht="13.5" thickBot="1" x14ac:dyDescent="0.25">
      <c r="A260" s="111" t="s">
        <v>120</v>
      </c>
      <c r="B260" s="8">
        <v>218676</v>
      </c>
      <c r="C260" s="8">
        <v>10712</v>
      </c>
      <c r="D260" s="8">
        <v>1613</v>
      </c>
      <c r="E260" s="8">
        <v>2607</v>
      </c>
      <c r="F260" s="8">
        <v>14225</v>
      </c>
      <c r="G260" s="8">
        <v>12614</v>
      </c>
      <c r="H260" s="8">
        <v>37167</v>
      </c>
      <c r="I260" s="8">
        <v>47123</v>
      </c>
      <c r="J260" s="8">
        <v>6027</v>
      </c>
      <c r="K260" s="8">
        <v>18914</v>
      </c>
      <c r="L260" s="8">
        <v>52231</v>
      </c>
      <c r="M260" s="8">
        <v>143</v>
      </c>
      <c r="N260" s="8">
        <v>312</v>
      </c>
      <c r="O260" s="8">
        <v>14988</v>
      </c>
      <c r="P260" s="8">
        <v>0</v>
      </c>
      <c r="Q260" s="8">
        <v>17314</v>
      </c>
      <c r="R260" s="8">
        <v>17841</v>
      </c>
      <c r="S260" s="8">
        <v>3288</v>
      </c>
      <c r="T260" s="8">
        <v>1745</v>
      </c>
      <c r="U260" s="8">
        <v>1631</v>
      </c>
      <c r="V260" s="8">
        <v>2607</v>
      </c>
      <c r="W260" s="8">
        <v>5080</v>
      </c>
      <c r="X260" s="8">
        <v>3393</v>
      </c>
      <c r="Y260" s="8">
        <v>12339</v>
      </c>
      <c r="Z260" s="8">
        <v>4278</v>
      </c>
      <c r="AA260" s="8">
        <v>12158</v>
      </c>
      <c r="AB260" s="8">
        <v>37590</v>
      </c>
      <c r="AC260" s="8">
        <v>0</v>
      </c>
      <c r="AD260" s="8">
        <v>6424</v>
      </c>
      <c r="AE260" s="8">
        <v>14225</v>
      </c>
      <c r="AF260" s="8">
        <v>10809</v>
      </c>
      <c r="AG260" s="8">
        <v>4282</v>
      </c>
      <c r="AH260" s="8">
        <v>2258</v>
      </c>
      <c r="AI260" s="8">
        <v>3061</v>
      </c>
      <c r="AJ260" s="8">
        <v>2012</v>
      </c>
      <c r="AK260" s="8">
        <v>2608</v>
      </c>
      <c r="AL260" s="8">
        <v>7092</v>
      </c>
      <c r="AM260" s="8">
        <v>143</v>
      </c>
      <c r="AN260" s="8">
        <v>6620</v>
      </c>
      <c r="AO260" s="8">
        <v>8338</v>
      </c>
      <c r="AP260" s="8">
        <v>1613</v>
      </c>
      <c r="AQ260" s="8">
        <v>312</v>
      </c>
      <c r="AR260" s="8">
        <v>4711</v>
      </c>
      <c r="AS260" s="8">
        <v>11822</v>
      </c>
      <c r="AT260" s="8">
        <v>4559</v>
      </c>
      <c r="AU260" s="8">
        <v>1221</v>
      </c>
      <c r="AV260" s="8">
        <v>7302</v>
      </c>
      <c r="AW260" s="169">
        <v>1.3387254218379585E-3</v>
      </c>
      <c r="AX260" s="141" t="s">
        <v>192</v>
      </c>
      <c r="AY260" s="170"/>
      <c r="AZ260" s="143" t="s">
        <v>191</v>
      </c>
      <c r="BB260" s="106">
        <v>259</v>
      </c>
    </row>
    <row r="261" spans="1:54" ht="13.5" thickBot="1" x14ac:dyDescent="0.25">
      <c r="A261" s="111" t="s">
        <v>121</v>
      </c>
      <c r="B261" s="8">
        <v>197414</v>
      </c>
      <c r="C261" s="8">
        <v>10306</v>
      </c>
      <c r="D261" s="8">
        <v>1531</v>
      </c>
      <c r="E261" s="8">
        <v>2447</v>
      </c>
      <c r="F261" s="8">
        <v>12988</v>
      </c>
      <c r="G261" s="8">
        <v>11013</v>
      </c>
      <c r="H261" s="8">
        <v>33782</v>
      </c>
      <c r="I261" s="8">
        <v>42444</v>
      </c>
      <c r="J261" s="8">
        <v>5707</v>
      </c>
      <c r="K261" s="8">
        <v>16915</v>
      </c>
      <c r="L261" s="8">
        <v>46092</v>
      </c>
      <c r="M261" s="8">
        <v>132</v>
      </c>
      <c r="N261" s="8">
        <v>240</v>
      </c>
      <c r="O261" s="8">
        <v>13817</v>
      </c>
      <c r="P261" s="8">
        <v>0</v>
      </c>
      <c r="Q261" s="8">
        <v>15725</v>
      </c>
      <c r="R261" s="8">
        <v>16237</v>
      </c>
      <c r="S261" s="8">
        <v>3236</v>
      </c>
      <c r="T261" s="8">
        <v>1666</v>
      </c>
      <c r="U261" s="8">
        <v>1623</v>
      </c>
      <c r="V261" s="8">
        <v>2447</v>
      </c>
      <c r="W261" s="8">
        <v>4423</v>
      </c>
      <c r="X261" s="8">
        <v>2960</v>
      </c>
      <c r="Y261" s="8">
        <v>11367</v>
      </c>
      <c r="Z261" s="8">
        <v>3595</v>
      </c>
      <c r="AA261" s="8">
        <v>10862</v>
      </c>
      <c r="AB261" s="8">
        <v>34042</v>
      </c>
      <c r="AC261" s="8">
        <v>0</v>
      </c>
      <c r="AD261" s="8">
        <v>5333</v>
      </c>
      <c r="AE261" s="8">
        <v>12988</v>
      </c>
      <c r="AF261" s="8">
        <v>9776</v>
      </c>
      <c r="AG261" s="8">
        <v>4041</v>
      </c>
      <c r="AH261" s="8">
        <v>1911</v>
      </c>
      <c r="AI261" s="8">
        <v>2682</v>
      </c>
      <c r="AJ261" s="8">
        <v>1820</v>
      </c>
      <c r="AK261" s="8">
        <v>2681</v>
      </c>
      <c r="AL261" s="8">
        <v>6055</v>
      </c>
      <c r="AM261" s="8">
        <v>132</v>
      </c>
      <c r="AN261" s="8">
        <v>6158</v>
      </c>
      <c r="AO261" s="8">
        <v>7440</v>
      </c>
      <c r="AP261" s="8">
        <v>1531</v>
      </c>
      <c r="AQ261" s="8">
        <v>240</v>
      </c>
      <c r="AR261" s="8">
        <v>4665</v>
      </c>
      <c r="AS261" s="8">
        <v>10860</v>
      </c>
      <c r="AT261" s="8">
        <v>4057</v>
      </c>
      <c r="AU261" s="8">
        <v>1088</v>
      </c>
      <c r="AV261" s="8">
        <v>5773</v>
      </c>
      <c r="AW261" s="169">
        <v>1.954158480681074E-3</v>
      </c>
      <c r="AX261" s="141" t="s">
        <v>192</v>
      </c>
      <c r="AY261" s="170"/>
      <c r="AZ261" s="143" t="s">
        <v>191</v>
      </c>
      <c r="BB261" s="106">
        <v>260</v>
      </c>
    </row>
    <row r="262" spans="1:54" ht="13.5" thickBot="1" x14ac:dyDescent="0.25">
      <c r="A262" s="111" t="s">
        <v>122</v>
      </c>
      <c r="B262" s="8">
        <v>177724</v>
      </c>
      <c r="C262" s="8">
        <v>10163</v>
      </c>
      <c r="D262" s="8">
        <v>1492</v>
      </c>
      <c r="E262" s="8">
        <v>2111</v>
      </c>
      <c r="F262" s="8">
        <v>12488</v>
      </c>
      <c r="G262" s="8">
        <v>10295</v>
      </c>
      <c r="H262" s="8">
        <v>29513</v>
      </c>
      <c r="I262" s="8">
        <v>36705</v>
      </c>
      <c r="J262" s="8">
        <v>5337</v>
      </c>
      <c r="K262" s="8">
        <v>14234</v>
      </c>
      <c r="L262" s="8">
        <v>41533</v>
      </c>
      <c r="M262" s="8">
        <v>111</v>
      </c>
      <c r="N262" s="8">
        <v>220</v>
      </c>
      <c r="O262" s="8">
        <v>13522</v>
      </c>
      <c r="P262" s="8">
        <v>0</v>
      </c>
      <c r="Q262" s="8">
        <v>13258</v>
      </c>
      <c r="R262" s="8">
        <v>14517</v>
      </c>
      <c r="S262" s="8">
        <v>3498</v>
      </c>
      <c r="T262" s="8">
        <v>1469</v>
      </c>
      <c r="U262" s="8">
        <v>1625</v>
      </c>
      <c r="V262" s="8">
        <v>2111</v>
      </c>
      <c r="W262" s="8">
        <v>3913</v>
      </c>
      <c r="X262" s="8">
        <v>2848</v>
      </c>
      <c r="Y262" s="8">
        <v>10236</v>
      </c>
      <c r="Z262" s="8">
        <v>3171</v>
      </c>
      <c r="AA262" s="8">
        <v>9105</v>
      </c>
      <c r="AB262" s="8">
        <v>31005</v>
      </c>
      <c r="AC262" s="8">
        <v>0</v>
      </c>
      <c r="AD262" s="8">
        <v>4686</v>
      </c>
      <c r="AE262" s="8">
        <v>12488</v>
      </c>
      <c r="AF262" s="8">
        <v>8117</v>
      </c>
      <c r="AG262" s="8">
        <v>3868</v>
      </c>
      <c r="AH262" s="8">
        <v>1784</v>
      </c>
      <c r="AI262" s="8">
        <v>2445</v>
      </c>
      <c r="AJ262" s="8">
        <v>1738</v>
      </c>
      <c r="AK262" s="8">
        <v>2821</v>
      </c>
      <c r="AL262" s="8">
        <v>4842</v>
      </c>
      <c r="AM262" s="8">
        <v>111</v>
      </c>
      <c r="AN262" s="8">
        <v>6111</v>
      </c>
      <c r="AO262" s="8">
        <v>6534</v>
      </c>
      <c r="AP262" s="8">
        <v>1492</v>
      </c>
      <c r="AQ262" s="8">
        <v>220</v>
      </c>
      <c r="AR262" s="8">
        <v>4494</v>
      </c>
      <c r="AS262" s="8">
        <v>9392</v>
      </c>
      <c r="AT262" s="8">
        <v>3984</v>
      </c>
      <c r="AU262" s="8">
        <v>929</v>
      </c>
      <c r="AV262" s="8">
        <v>4912</v>
      </c>
      <c r="AW262" s="169">
        <v>2.9644542030540515E-3</v>
      </c>
      <c r="AX262" s="141" t="s">
        <v>192</v>
      </c>
      <c r="AY262" s="170"/>
      <c r="AZ262" s="143" t="s">
        <v>191</v>
      </c>
      <c r="BB262" s="106">
        <v>261</v>
      </c>
    </row>
    <row r="263" spans="1:54" ht="13.5" thickBot="1" x14ac:dyDescent="0.25">
      <c r="A263" s="111" t="s">
        <v>123</v>
      </c>
      <c r="B263" s="8">
        <v>169388</v>
      </c>
      <c r="C263" s="8">
        <v>10386</v>
      </c>
      <c r="D263" s="8">
        <v>1391</v>
      </c>
      <c r="E263" s="8">
        <v>2035</v>
      </c>
      <c r="F263" s="8">
        <v>13024</v>
      </c>
      <c r="G263" s="8">
        <v>10276</v>
      </c>
      <c r="H263" s="8">
        <v>27211</v>
      </c>
      <c r="I263" s="8">
        <v>33629</v>
      </c>
      <c r="J263" s="8">
        <v>5399</v>
      </c>
      <c r="K263" s="8">
        <v>12784</v>
      </c>
      <c r="L263" s="8">
        <v>38822</v>
      </c>
      <c r="M263" s="8">
        <v>137</v>
      </c>
      <c r="N263" s="8">
        <v>170</v>
      </c>
      <c r="O263" s="8">
        <v>14124</v>
      </c>
      <c r="P263" s="8">
        <v>0</v>
      </c>
      <c r="Q263" s="8">
        <v>12217</v>
      </c>
      <c r="R263" s="8">
        <v>13254</v>
      </c>
      <c r="S263" s="8">
        <v>3805</v>
      </c>
      <c r="T263" s="8">
        <v>1789</v>
      </c>
      <c r="U263" s="8">
        <v>1560</v>
      </c>
      <c r="V263" s="8">
        <v>2035</v>
      </c>
      <c r="W263" s="8">
        <v>4072</v>
      </c>
      <c r="X263" s="8">
        <v>2707</v>
      </c>
      <c r="Y263" s="8">
        <v>9993</v>
      </c>
      <c r="Z263" s="8">
        <v>3213</v>
      </c>
      <c r="AA263" s="8">
        <v>9033</v>
      </c>
      <c r="AB263" s="8">
        <v>29036</v>
      </c>
      <c r="AC263" s="8">
        <v>0</v>
      </c>
      <c r="AD263" s="8">
        <v>4425</v>
      </c>
      <c r="AE263" s="8">
        <v>13024</v>
      </c>
      <c r="AF263" s="8">
        <v>6156</v>
      </c>
      <c r="AG263" s="8">
        <v>3610</v>
      </c>
      <c r="AH263" s="8">
        <v>1777</v>
      </c>
      <c r="AI263" s="8">
        <v>2401</v>
      </c>
      <c r="AJ263" s="8">
        <v>1740</v>
      </c>
      <c r="AK263" s="8">
        <v>2957</v>
      </c>
      <c r="AL263" s="8">
        <v>4042</v>
      </c>
      <c r="AM263" s="8">
        <v>137</v>
      </c>
      <c r="AN263" s="8">
        <v>6247</v>
      </c>
      <c r="AO263" s="8">
        <v>5880</v>
      </c>
      <c r="AP263" s="8">
        <v>1391</v>
      </c>
      <c r="AQ263" s="8">
        <v>170</v>
      </c>
      <c r="AR263" s="8">
        <v>4722</v>
      </c>
      <c r="AS263" s="8">
        <v>8742</v>
      </c>
      <c r="AT263" s="8">
        <v>4291</v>
      </c>
      <c r="AU263" s="8">
        <v>790</v>
      </c>
      <c r="AV263" s="8">
        <v>4172</v>
      </c>
      <c r="AW263" s="169">
        <v>5.1582710096119665E-3</v>
      </c>
      <c r="AX263" s="141" t="s">
        <v>192</v>
      </c>
      <c r="AY263" s="170"/>
      <c r="AZ263" s="143" t="s">
        <v>191</v>
      </c>
      <c r="BB263" s="106">
        <v>262</v>
      </c>
    </row>
    <row r="264" spans="1:54" ht="13.5" thickBot="1" x14ac:dyDescent="0.25">
      <c r="A264" s="111" t="s">
        <v>124</v>
      </c>
      <c r="B264" s="8">
        <v>128262</v>
      </c>
      <c r="C264" s="8">
        <v>7777</v>
      </c>
      <c r="D264" s="8">
        <v>1066</v>
      </c>
      <c r="E264" s="8">
        <v>1819</v>
      </c>
      <c r="F264" s="8">
        <v>9610</v>
      </c>
      <c r="G264" s="8">
        <v>7681</v>
      </c>
      <c r="H264" s="8">
        <v>20372</v>
      </c>
      <c r="I264" s="8">
        <v>25956</v>
      </c>
      <c r="J264" s="8">
        <v>4115</v>
      </c>
      <c r="K264" s="8">
        <v>9469</v>
      </c>
      <c r="L264" s="8">
        <v>28910</v>
      </c>
      <c r="M264" s="8">
        <v>78</v>
      </c>
      <c r="N264" s="8">
        <v>173</v>
      </c>
      <c r="O264" s="8">
        <v>11236</v>
      </c>
      <c r="P264" s="8">
        <v>0</v>
      </c>
      <c r="Q264" s="8">
        <v>9433</v>
      </c>
      <c r="R264" s="8">
        <v>9510</v>
      </c>
      <c r="S264" s="8">
        <v>2717</v>
      </c>
      <c r="T264" s="8">
        <v>1239</v>
      </c>
      <c r="U264" s="8">
        <v>1228</v>
      </c>
      <c r="V264" s="8">
        <v>1819</v>
      </c>
      <c r="W264" s="8">
        <v>3359</v>
      </c>
      <c r="X264" s="8">
        <v>1876</v>
      </c>
      <c r="Y264" s="8">
        <v>8386</v>
      </c>
      <c r="Z264" s="8">
        <v>2680</v>
      </c>
      <c r="AA264" s="8">
        <v>7339</v>
      </c>
      <c r="AB264" s="8">
        <v>21539</v>
      </c>
      <c r="AC264" s="8">
        <v>0</v>
      </c>
      <c r="AD264" s="8">
        <v>3180</v>
      </c>
      <c r="AE264" s="8">
        <v>9610</v>
      </c>
      <c r="AF264" s="8">
        <v>4307</v>
      </c>
      <c r="AG264" s="8">
        <v>2876</v>
      </c>
      <c r="AH264" s="8">
        <v>1410</v>
      </c>
      <c r="AI264" s="8">
        <v>1702</v>
      </c>
      <c r="AJ264" s="8">
        <v>1429</v>
      </c>
      <c r="AK264" s="8">
        <v>2291</v>
      </c>
      <c r="AL264" s="8">
        <v>2783</v>
      </c>
      <c r="AM264" s="8">
        <v>78</v>
      </c>
      <c r="AN264" s="8">
        <v>5160</v>
      </c>
      <c r="AO264" s="8">
        <v>3966</v>
      </c>
      <c r="AP264" s="8">
        <v>1066</v>
      </c>
      <c r="AQ264" s="8">
        <v>173</v>
      </c>
      <c r="AR264" s="8">
        <v>3610</v>
      </c>
      <c r="AS264" s="8">
        <v>6686</v>
      </c>
      <c r="AT264" s="8">
        <v>3273</v>
      </c>
      <c r="AU264" s="8">
        <v>548</v>
      </c>
      <c r="AV264" s="8">
        <v>2989</v>
      </c>
      <c r="AW264" s="169">
        <v>8.9234873997429513E-3</v>
      </c>
      <c r="AX264" s="141" t="s">
        <v>192</v>
      </c>
      <c r="AY264" s="170"/>
      <c r="AZ264" s="143" t="s">
        <v>191</v>
      </c>
      <c r="BB264" s="106">
        <v>263</v>
      </c>
    </row>
    <row r="265" spans="1:54" ht="13.5" thickBot="1" x14ac:dyDescent="0.25">
      <c r="A265" s="111" t="s">
        <v>125</v>
      </c>
      <c r="B265" s="8">
        <v>109375</v>
      </c>
      <c r="C265" s="8">
        <v>6509</v>
      </c>
      <c r="D265" s="8">
        <v>1066</v>
      </c>
      <c r="E265" s="8">
        <v>1524</v>
      </c>
      <c r="F265" s="8">
        <v>8048</v>
      </c>
      <c r="G265" s="8">
        <v>6122</v>
      </c>
      <c r="H265" s="8">
        <v>17102</v>
      </c>
      <c r="I265" s="8">
        <v>22497</v>
      </c>
      <c r="J265" s="8">
        <v>3469</v>
      </c>
      <c r="K265" s="8">
        <v>7639</v>
      </c>
      <c r="L265" s="8">
        <v>25383</v>
      </c>
      <c r="M265" s="8">
        <v>66</v>
      </c>
      <c r="N265" s="8">
        <v>115</v>
      </c>
      <c r="O265" s="8">
        <v>9835</v>
      </c>
      <c r="P265" s="8">
        <v>0</v>
      </c>
      <c r="Q265" s="8">
        <v>8179</v>
      </c>
      <c r="R265" s="8">
        <v>7565</v>
      </c>
      <c r="S265" s="8">
        <v>2404</v>
      </c>
      <c r="T265" s="8">
        <v>1026</v>
      </c>
      <c r="U265" s="8">
        <v>951</v>
      </c>
      <c r="V265" s="8">
        <v>1524</v>
      </c>
      <c r="W265" s="8">
        <v>3073</v>
      </c>
      <c r="X265" s="8">
        <v>1414</v>
      </c>
      <c r="Y265" s="8">
        <v>7666</v>
      </c>
      <c r="Z265" s="8">
        <v>2181</v>
      </c>
      <c r="AA265" s="8">
        <v>6310</v>
      </c>
      <c r="AB265" s="8">
        <v>20009</v>
      </c>
      <c r="AC265" s="8">
        <v>0</v>
      </c>
      <c r="AD265" s="8">
        <v>2537</v>
      </c>
      <c r="AE265" s="8">
        <v>8048</v>
      </c>
      <c r="AF265" s="8">
        <v>3984</v>
      </c>
      <c r="AG265" s="8">
        <v>2443</v>
      </c>
      <c r="AH265" s="8">
        <v>1144</v>
      </c>
      <c r="AI265" s="8">
        <v>1339</v>
      </c>
      <c r="AJ265" s="8">
        <v>1358</v>
      </c>
      <c r="AK265" s="8">
        <v>1900</v>
      </c>
      <c r="AL265" s="8">
        <v>2220</v>
      </c>
      <c r="AM265" s="8">
        <v>66</v>
      </c>
      <c r="AN265" s="8">
        <v>4358</v>
      </c>
      <c r="AO265" s="8">
        <v>3032</v>
      </c>
      <c r="AP265" s="8">
        <v>1066</v>
      </c>
      <c r="AQ265" s="8">
        <v>115</v>
      </c>
      <c r="AR265" s="8">
        <v>3195</v>
      </c>
      <c r="AS265" s="8">
        <v>5419</v>
      </c>
      <c r="AT265" s="8">
        <v>2634</v>
      </c>
      <c r="AU265" s="8">
        <v>361</v>
      </c>
      <c r="AV265" s="8">
        <v>1854</v>
      </c>
      <c r="AW265" s="169">
        <v>1.5629541427191838E-2</v>
      </c>
      <c r="AX265" s="141" t="s">
        <v>192</v>
      </c>
      <c r="AY265" s="170"/>
      <c r="AZ265" s="143" t="s">
        <v>191</v>
      </c>
      <c r="BB265" s="106">
        <v>264</v>
      </c>
    </row>
    <row r="266" spans="1:54" ht="13.5" thickBot="1" x14ac:dyDescent="0.25">
      <c r="A266" s="111" t="s">
        <v>126</v>
      </c>
      <c r="B266" s="8">
        <v>91135</v>
      </c>
      <c r="C266" s="8">
        <v>5509</v>
      </c>
      <c r="D266" s="8">
        <v>881</v>
      </c>
      <c r="E266" s="8">
        <v>1316</v>
      </c>
      <c r="F266" s="8">
        <v>6166</v>
      </c>
      <c r="G266" s="8">
        <v>4791</v>
      </c>
      <c r="H266" s="8">
        <v>14033</v>
      </c>
      <c r="I266" s="8">
        <v>18743</v>
      </c>
      <c r="J266" s="8">
        <v>2916</v>
      </c>
      <c r="K266" s="8">
        <v>5847</v>
      </c>
      <c r="L266" s="8">
        <v>22441</v>
      </c>
      <c r="M266" s="8">
        <v>46</v>
      </c>
      <c r="N266" s="8">
        <v>90</v>
      </c>
      <c r="O266" s="8">
        <v>8356</v>
      </c>
      <c r="P266" s="8">
        <v>0</v>
      </c>
      <c r="Q266" s="8">
        <v>7063</v>
      </c>
      <c r="R266" s="8">
        <v>5967</v>
      </c>
      <c r="S266" s="8">
        <v>1967</v>
      </c>
      <c r="T266" s="8">
        <v>814</v>
      </c>
      <c r="U266" s="8">
        <v>702</v>
      </c>
      <c r="V266" s="8">
        <v>1316</v>
      </c>
      <c r="W266" s="8">
        <v>2871</v>
      </c>
      <c r="X266" s="8">
        <v>1235</v>
      </c>
      <c r="Y266" s="8">
        <v>6165</v>
      </c>
      <c r="Z266" s="8">
        <v>1785</v>
      </c>
      <c r="AA266" s="8">
        <v>5443</v>
      </c>
      <c r="AB266" s="8">
        <v>18284</v>
      </c>
      <c r="AC266" s="8">
        <v>0</v>
      </c>
      <c r="AD266" s="8">
        <v>2000</v>
      </c>
      <c r="AE266" s="8">
        <v>6166</v>
      </c>
      <c r="AF266" s="8">
        <v>3636</v>
      </c>
      <c r="AG266" s="8">
        <v>2102</v>
      </c>
      <c r="AH266" s="8">
        <v>953</v>
      </c>
      <c r="AI266" s="8">
        <v>862</v>
      </c>
      <c r="AJ266" s="8">
        <v>1003</v>
      </c>
      <c r="AK266" s="8">
        <v>1702</v>
      </c>
      <c r="AL266" s="8">
        <v>1422</v>
      </c>
      <c r="AM266" s="8">
        <v>46</v>
      </c>
      <c r="AN266" s="8">
        <v>3518</v>
      </c>
      <c r="AO266" s="8">
        <v>2344</v>
      </c>
      <c r="AP266" s="8">
        <v>881</v>
      </c>
      <c r="AQ266" s="8">
        <v>90</v>
      </c>
      <c r="AR266" s="8">
        <v>2572</v>
      </c>
      <c r="AS266" s="8">
        <v>4425</v>
      </c>
      <c r="AT266" s="8">
        <v>2089</v>
      </c>
      <c r="AU266" s="8">
        <v>202</v>
      </c>
      <c r="AV266" s="8">
        <v>1510</v>
      </c>
      <c r="AW266" s="169">
        <v>2.8866371404285777E-2</v>
      </c>
      <c r="AX266" s="141" t="s">
        <v>192</v>
      </c>
      <c r="AY266" s="170"/>
      <c r="AZ266" s="143" t="s">
        <v>191</v>
      </c>
      <c r="BB266" s="106">
        <v>265</v>
      </c>
    </row>
    <row r="267" spans="1:54" ht="13.5" thickBot="1" x14ac:dyDescent="0.25">
      <c r="A267" s="111" t="s">
        <v>127</v>
      </c>
      <c r="B267" s="8">
        <v>69390</v>
      </c>
      <c r="C267" s="8">
        <v>4444</v>
      </c>
      <c r="D267" s="8">
        <v>645</v>
      </c>
      <c r="E267" s="8">
        <v>991</v>
      </c>
      <c r="F267" s="8">
        <v>4926</v>
      </c>
      <c r="G267" s="8">
        <v>3424</v>
      </c>
      <c r="H267" s="8">
        <v>10392</v>
      </c>
      <c r="I267" s="8">
        <v>14151</v>
      </c>
      <c r="J267" s="8">
        <v>2384</v>
      </c>
      <c r="K267" s="8">
        <v>3582</v>
      </c>
      <c r="L267" s="8">
        <v>17929</v>
      </c>
      <c r="M267" s="8">
        <v>32</v>
      </c>
      <c r="N267" s="8">
        <v>33</v>
      </c>
      <c r="O267" s="8">
        <v>6457</v>
      </c>
      <c r="P267" s="8">
        <v>0</v>
      </c>
      <c r="Q267" s="8">
        <v>5400</v>
      </c>
      <c r="R267" s="8">
        <v>4271</v>
      </c>
      <c r="S267" s="8">
        <v>1437</v>
      </c>
      <c r="T267" s="8">
        <v>715</v>
      </c>
      <c r="U267" s="8">
        <v>439</v>
      </c>
      <c r="V267" s="8">
        <v>991</v>
      </c>
      <c r="W267" s="8">
        <v>1961</v>
      </c>
      <c r="X267" s="8">
        <v>983</v>
      </c>
      <c r="Y267" s="8">
        <v>4546</v>
      </c>
      <c r="Z267" s="8">
        <v>1376</v>
      </c>
      <c r="AA267" s="8">
        <v>4219</v>
      </c>
      <c r="AB267" s="8">
        <v>14954</v>
      </c>
      <c r="AC267" s="8">
        <v>0</v>
      </c>
      <c r="AD267" s="8">
        <v>1397</v>
      </c>
      <c r="AE267" s="8">
        <v>4926</v>
      </c>
      <c r="AF267" s="8">
        <v>3001</v>
      </c>
      <c r="AG267" s="8">
        <v>1669</v>
      </c>
      <c r="AH267" s="8">
        <v>714</v>
      </c>
      <c r="AI267" s="8">
        <v>574</v>
      </c>
      <c r="AJ267" s="8">
        <v>721</v>
      </c>
      <c r="AK267" s="8">
        <v>1191</v>
      </c>
      <c r="AL267" s="8">
        <v>794</v>
      </c>
      <c r="AM267" s="8">
        <v>32</v>
      </c>
      <c r="AN267" s="8">
        <v>3059</v>
      </c>
      <c r="AO267" s="8">
        <v>1544</v>
      </c>
      <c r="AP267" s="8">
        <v>645</v>
      </c>
      <c r="AQ267" s="8">
        <v>33</v>
      </c>
      <c r="AR267" s="8">
        <v>2270</v>
      </c>
      <c r="AS267" s="8">
        <v>2788</v>
      </c>
      <c r="AT267" s="8">
        <v>1588</v>
      </c>
      <c r="AU267" s="8">
        <v>127</v>
      </c>
      <c r="AV267" s="8">
        <v>1025</v>
      </c>
      <c r="AW267" s="169">
        <v>5.5945720747530056E-2</v>
      </c>
      <c r="AX267" s="141" t="s">
        <v>192</v>
      </c>
      <c r="AY267" s="170"/>
      <c r="AZ267" s="143" t="s">
        <v>191</v>
      </c>
      <c r="BB267" s="106">
        <v>266</v>
      </c>
    </row>
    <row r="268" spans="1:54" ht="13.5" thickBot="1" x14ac:dyDescent="0.25">
      <c r="A268" s="113" t="s">
        <v>128</v>
      </c>
      <c r="B268" s="8">
        <v>44044</v>
      </c>
      <c r="C268" s="8">
        <v>2805</v>
      </c>
      <c r="D268" s="8">
        <v>312</v>
      </c>
      <c r="E268" s="8">
        <v>473</v>
      </c>
      <c r="F268" s="8">
        <v>3135</v>
      </c>
      <c r="G268" s="8">
        <v>2228</v>
      </c>
      <c r="H268" s="8">
        <v>6854</v>
      </c>
      <c r="I268" s="8">
        <v>8579</v>
      </c>
      <c r="J268" s="8">
        <v>1554</v>
      </c>
      <c r="K268" s="8">
        <v>2082</v>
      </c>
      <c r="L268" s="8">
        <v>12119</v>
      </c>
      <c r="M268" s="8">
        <v>17</v>
      </c>
      <c r="N268" s="8">
        <v>26</v>
      </c>
      <c r="O268" s="8">
        <v>3860</v>
      </c>
      <c r="P268" s="8">
        <v>0</v>
      </c>
      <c r="Q268" s="8">
        <v>3471</v>
      </c>
      <c r="R268" s="8">
        <v>2890</v>
      </c>
      <c r="S268" s="8">
        <v>972</v>
      </c>
      <c r="T268" s="8">
        <v>480</v>
      </c>
      <c r="U268" s="8">
        <v>356</v>
      </c>
      <c r="V268" s="8">
        <v>473</v>
      </c>
      <c r="W268" s="8">
        <v>1084</v>
      </c>
      <c r="X268" s="8">
        <v>503</v>
      </c>
      <c r="Y268" s="8">
        <v>2637</v>
      </c>
      <c r="Z268" s="8">
        <v>891</v>
      </c>
      <c r="AA268" s="8">
        <v>2505</v>
      </c>
      <c r="AB268" s="8">
        <v>10231</v>
      </c>
      <c r="AC268" s="8">
        <v>0</v>
      </c>
      <c r="AD268" s="8">
        <v>841</v>
      </c>
      <c r="AE268" s="8">
        <v>3135</v>
      </c>
      <c r="AF268" s="8">
        <v>2022</v>
      </c>
      <c r="AG268" s="8">
        <v>1074</v>
      </c>
      <c r="AH268" s="8">
        <v>550</v>
      </c>
      <c r="AI268" s="8">
        <v>387</v>
      </c>
      <c r="AJ268" s="8">
        <v>493</v>
      </c>
      <c r="AK268" s="8">
        <v>733</v>
      </c>
      <c r="AL268" s="8">
        <v>530</v>
      </c>
      <c r="AM268" s="8">
        <v>17</v>
      </c>
      <c r="AN268" s="8">
        <v>1804</v>
      </c>
      <c r="AO268" s="8">
        <v>804</v>
      </c>
      <c r="AP268" s="8">
        <v>312</v>
      </c>
      <c r="AQ268" s="8">
        <v>26</v>
      </c>
      <c r="AR268" s="8">
        <v>1569</v>
      </c>
      <c r="AS268" s="8">
        <v>1552</v>
      </c>
      <c r="AT268" s="8">
        <v>1031</v>
      </c>
      <c r="AU268" s="8">
        <v>61</v>
      </c>
      <c r="AV268" s="8">
        <v>610</v>
      </c>
      <c r="AW268" s="169"/>
      <c r="AX268" s="141"/>
      <c r="AY268" s="170"/>
      <c r="AZ268" s="143"/>
      <c r="BB268" s="106">
        <v>267</v>
      </c>
    </row>
    <row r="269" spans="1:54" ht="13.5" thickBot="1" x14ac:dyDescent="0.25">
      <c r="A269" s="114" t="s">
        <v>129</v>
      </c>
      <c r="B269" s="8">
        <v>25205</v>
      </c>
      <c r="C269" s="8">
        <v>1783</v>
      </c>
      <c r="D269" s="8">
        <v>151</v>
      </c>
      <c r="E269" s="8">
        <v>196</v>
      </c>
      <c r="F269" s="8">
        <v>1846</v>
      </c>
      <c r="G269" s="8">
        <v>1155</v>
      </c>
      <c r="H269" s="8">
        <v>3628</v>
      </c>
      <c r="I269" s="8">
        <v>4609</v>
      </c>
      <c r="J269" s="8">
        <v>1097</v>
      </c>
      <c r="K269" s="8">
        <v>1149</v>
      </c>
      <c r="L269" s="8">
        <v>7388</v>
      </c>
      <c r="M269" s="8">
        <v>25</v>
      </c>
      <c r="N269" s="8">
        <v>31</v>
      </c>
      <c r="O269" s="8">
        <v>2147</v>
      </c>
      <c r="P269" s="8">
        <v>0</v>
      </c>
      <c r="Q269" s="8">
        <v>1753</v>
      </c>
      <c r="R269" s="8">
        <v>1597</v>
      </c>
      <c r="S269" s="8">
        <v>573</v>
      </c>
      <c r="T269" s="8">
        <v>399</v>
      </c>
      <c r="U269" s="8">
        <v>92</v>
      </c>
      <c r="V269" s="8">
        <v>196</v>
      </c>
      <c r="W269" s="8">
        <v>416</v>
      </c>
      <c r="X269" s="8">
        <v>273</v>
      </c>
      <c r="Y269" s="8">
        <v>1396</v>
      </c>
      <c r="Z269" s="8">
        <v>511</v>
      </c>
      <c r="AA269" s="8">
        <v>1290</v>
      </c>
      <c r="AB269" s="8">
        <v>6232</v>
      </c>
      <c r="AC269" s="8">
        <v>0</v>
      </c>
      <c r="AD269" s="8">
        <v>442</v>
      </c>
      <c r="AE269" s="8">
        <v>1846</v>
      </c>
      <c r="AF269" s="8">
        <v>1201</v>
      </c>
      <c r="AG269" s="8">
        <v>698</v>
      </c>
      <c r="AH269" s="8">
        <v>253</v>
      </c>
      <c r="AI269" s="8">
        <v>278</v>
      </c>
      <c r="AJ269" s="8">
        <v>278</v>
      </c>
      <c r="AK269" s="8">
        <v>508</v>
      </c>
      <c r="AL269" s="8">
        <v>303</v>
      </c>
      <c r="AM269" s="8">
        <v>25</v>
      </c>
      <c r="AN269" s="8">
        <v>1158</v>
      </c>
      <c r="AO269" s="8">
        <v>407</v>
      </c>
      <c r="AP269" s="8">
        <v>151</v>
      </c>
      <c r="AQ269" s="8">
        <v>31</v>
      </c>
      <c r="AR269" s="8">
        <v>1002</v>
      </c>
      <c r="AS269" s="8">
        <v>846</v>
      </c>
      <c r="AT269" s="8">
        <v>621</v>
      </c>
      <c r="AU269" s="8">
        <v>62</v>
      </c>
      <c r="AV269" s="8">
        <v>367</v>
      </c>
      <c r="AW269" s="173">
        <v>0.14414649095923998</v>
      </c>
      <c r="AX269" s="146" t="s">
        <v>192</v>
      </c>
      <c r="AY269" s="174"/>
      <c r="AZ269" s="148" t="s">
        <v>191</v>
      </c>
      <c r="BB269" s="106">
        <v>268</v>
      </c>
    </row>
    <row r="270" spans="1:54" ht="13.5" thickBot="1" x14ac:dyDescent="0.25">
      <c r="A270" s="175"/>
      <c r="B270" s="135"/>
      <c r="C270" s="135"/>
      <c r="D270" s="135"/>
      <c r="E270" s="135"/>
      <c r="F270" s="135"/>
      <c r="G270" s="135"/>
      <c r="H270" s="135"/>
      <c r="I270" s="135"/>
      <c r="J270" s="135"/>
      <c r="K270" s="135"/>
      <c r="L270" s="135"/>
      <c r="M270" s="135"/>
      <c r="N270" s="135"/>
      <c r="O270" s="135"/>
      <c r="P270" s="135"/>
      <c r="Q270" s="135"/>
      <c r="R270" s="176"/>
      <c r="S270" s="176"/>
      <c r="T270" s="176"/>
      <c r="U270" s="176"/>
      <c r="V270" s="176"/>
      <c r="W270" s="176"/>
      <c r="X270" s="176"/>
      <c r="Y270" s="176"/>
      <c r="Z270" s="176"/>
      <c r="AA270" s="176"/>
      <c r="AB270" s="176"/>
      <c r="AC270" s="176"/>
      <c r="AD270" s="176"/>
      <c r="AE270" s="176"/>
      <c r="AF270" s="176"/>
      <c r="AG270" s="176"/>
      <c r="AH270" s="176"/>
      <c r="AI270" s="176"/>
      <c r="AJ270" s="176"/>
      <c r="AK270" s="176"/>
      <c r="AL270" s="176"/>
      <c r="AM270" s="176"/>
      <c r="AN270" s="176"/>
      <c r="AO270" s="176"/>
      <c r="AP270" s="176"/>
      <c r="AQ270" s="176"/>
      <c r="AR270" s="176"/>
      <c r="AS270" s="176"/>
      <c r="AT270" s="176"/>
      <c r="AU270" s="176"/>
      <c r="AV270" s="176"/>
      <c r="AW270" s="177"/>
      <c r="AX270" s="141"/>
      <c r="AY270" s="170"/>
      <c r="AZ270" s="141"/>
      <c r="BB270" s="106">
        <v>269</v>
      </c>
    </row>
    <row r="271" spans="1:54" ht="13.5" thickBot="1" x14ac:dyDescent="0.25">
      <c r="A271" s="178"/>
      <c r="B271" s="178"/>
      <c r="C271" s="178"/>
      <c r="D271" s="178"/>
      <c r="E271" s="178"/>
      <c r="F271" s="178"/>
      <c r="G271" s="178"/>
      <c r="H271" s="178"/>
      <c r="I271" s="178"/>
      <c r="J271" s="178"/>
      <c r="K271" s="178"/>
      <c r="L271" s="178"/>
      <c r="M271" s="178"/>
      <c r="N271" s="178"/>
      <c r="O271" s="178"/>
      <c r="BB271" s="106">
        <v>270</v>
      </c>
    </row>
    <row r="272" spans="1:54" ht="13.5" thickBot="1" x14ac:dyDescent="0.25">
      <c r="BB272" s="106">
        <v>271</v>
      </c>
    </row>
    <row r="273" spans="1:54" ht="13.5" thickBot="1" x14ac:dyDescent="0.25">
      <c r="BB273" s="106">
        <v>272</v>
      </c>
    </row>
    <row r="274" spans="1:54" ht="13.5" thickBot="1" x14ac:dyDescent="0.25">
      <c r="BB274" s="106">
        <v>273</v>
      </c>
    </row>
    <row r="275" spans="1:54" ht="13.5" thickBot="1" x14ac:dyDescent="0.25">
      <c r="BB275" s="106">
        <v>274</v>
      </c>
    </row>
    <row r="276" spans="1:54" x14ac:dyDescent="0.2">
      <c r="A276" s="181" t="s">
        <v>11</v>
      </c>
      <c r="B276" s="182" t="s">
        <v>193</v>
      </c>
      <c r="BB276" s="106">
        <v>275</v>
      </c>
    </row>
    <row r="277" spans="1:54" x14ac:dyDescent="0.2">
      <c r="A277" s="183" t="s">
        <v>194</v>
      </c>
      <c r="B277" s="184">
        <v>8000</v>
      </c>
    </row>
    <row r="278" spans="1:54" x14ac:dyDescent="0.2">
      <c r="A278" s="186" t="s">
        <v>195</v>
      </c>
      <c r="B278" s="187">
        <v>7000</v>
      </c>
    </row>
    <row r="279" spans="1:54" x14ac:dyDescent="0.2">
      <c r="A279" s="188" t="s">
        <v>196</v>
      </c>
      <c r="B279" s="187">
        <v>7000</v>
      </c>
    </row>
    <row r="280" spans="1:54" x14ac:dyDescent="0.2">
      <c r="A280" s="183" t="s">
        <v>197</v>
      </c>
      <c r="B280" s="187">
        <v>7000</v>
      </c>
    </row>
    <row r="281" spans="1:54" x14ac:dyDescent="0.2">
      <c r="A281" s="183" t="s">
        <v>198</v>
      </c>
      <c r="B281" s="187">
        <v>7000</v>
      </c>
    </row>
    <row r="282" spans="1:54" x14ac:dyDescent="0.2">
      <c r="A282" s="183" t="s">
        <v>199</v>
      </c>
      <c r="B282" s="187">
        <v>7000</v>
      </c>
    </row>
    <row r="283" spans="1:54" x14ac:dyDescent="0.2">
      <c r="A283" s="183" t="s">
        <v>200</v>
      </c>
      <c r="B283" s="187">
        <v>7000</v>
      </c>
    </row>
    <row r="284" spans="1:54" x14ac:dyDescent="0.2">
      <c r="A284" s="183" t="s">
        <v>201</v>
      </c>
      <c r="B284" s="187">
        <v>7000</v>
      </c>
    </row>
    <row r="285" spans="1:54" x14ac:dyDescent="0.2">
      <c r="A285" s="183" t="s">
        <v>202</v>
      </c>
      <c r="B285" s="187">
        <v>7000</v>
      </c>
    </row>
    <row r="286" spans="1:54" x14ac:dyDescent="0.2">
      <c r="A286" s="183" t="s">
        <v>203</v>
      </c>
      <c r="B286" s="187">
        <v>7000</v>
      </c>
    </row>
    <row r="287" spans="1:54" x14ac:dyDescent="0.2">
      <c r="A287" s="183" t="s">
        <v>204</v>
      </c>
      <c r="B287" s="187">
        <v>7000</v>
      </c>
    </row>
    <row r="288" spans="1:54" x14ac:dyDescent="0.2">
      <c r="A288" s="183" t="s">
        <v>205</v>
      </c>
      <c r="B288" s="187">
        <v>6000</v>
      </c>
    </row>
    <row r="289" spans="1:2" x14ac:dyDescent="0.2">
      <c r="A289" s="183" t="s">
        <v>206</v>
      </c>
      <c r="B289" s="187">
        <v>5000</v>
      </c>
    </row>
    <row r="290" spans="1:2" x14ac:dyDescent="0.2">
      <c r="A290" s="183" t="s">
        <v>207</v>
      </c>
      <c r="B290" s="187">
        <v>4000</v>
      </c>
    </row>
    <row r="291" spans="1:2" x14ac:dyDescent="0.2">
      <c r="A291" s="183" t="s">
        <v>208</v>
      </c>
      <c r="B291" s="187">
        <v>3000</v>
      </c>
    </row>
    <row r="292" spans="1:2" x14ac:dyDescent="0.2">
      <c r="A292" s="183" t="s">
        <v>209</v>
      </c>
      <c r="B292" s="187">
        <v>2000</v>
      </c>
    </row>
    <row r="293" spans="1:2" x14ac:dyDescent="0.2">
      <c r="A293" s="183" t="s">
        <v>210</v>
      </c>
      <c r="B293" s="187">
        <v>1000</v>
      </c>
    </row>
    <row r="294" spans="1:2" ht="13.5" thickBot="1" x14ac:dyDescent="0.25">
      <c r="A294" s="189" t="s">
        <v>211</v>
      </c>
      <c r="B294" s="190">
        <v>1000</v>
      </c>
    </row>
  </sheetData>
  <sheetProtection selectLockedCells="1" selectUnlockedCells="1"/>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Z125"/>
  <sheetViews>
    <sheetView workbookViewId="0">
      <selection activeCell="J119" sqref="J119"/>
    </sheetView>
  </sheetViews>
  <sheetFormatPr defaultRowHeight="12.75" x14ac:dyDescent="0.2"/>
  <cols>
    <col min="1" max="1" width="9.140625" style="8"/>
    <col min="2" max="2" width="10.5703125" style="8" bestFit="1" customWidth="1"/>
    <col min="3" max="3" width="9.140625" style="8"/>
    <col min="4" max="4" width="9.7109375" style="8" bestFit="1" customWidth="1"/>
    <col min="5" max="5" width="10.140625" style="8" bestFit="1" customWidth="1"/>
    <col min="6" max="6" width="9.140625" style="8"/>
    <col min="7" max="7" width="10" style="8" bestFit="1" customWidth="1"/>
    <col min="8" max="12" width="9.140625" style="8"/>
    <col min="13" max="13" width="10.5703125" style="8" bestFit="1" customWidth="1"/>
    <col min="14" max="22" width="9.140625" style="8"/>
    <col min="23" max="23" width="10.140625" style="8" bestFit="1" customWidth="1"/>
    <col min="24" max="24" width="11.140625" style="8" bestFit="1" customWidth="1"/>
    <col min="25" max="16384" width="9.140625" style="8"/>
  </cols>
  <sheetData>
    <row r="1" spans="1:26" ht="15" x14ac:dyDescent="0.25">
      <c r="A1" s="239" t="s">
        <v>272</v>
      </c>
      <c r="B1" s="2"/>
      <c r="C1" s="2"/>
      <c r="D1" s="2"/>
      <c r="E1" s="2"/>
      <c r="F1" s="2"/>
      <c r="G1" s="2"/>
      <c r="H1" s="2"/>
      <c r="I1" s="2"/>
      <c r="J1" s="2"/>
    </row>
    <row r="2" spans="1:26" ht="15" x14ac:dyDescent="0.25">
      <c r="A2" s="239" t="s">
        <v>273</v>
      </c>
      <c r="B2" s="2"/>
      <c r="C2" s="2"/>
      <c r="D2" s="2"/>
      <c r="E2" s="2"/>
      <c r="F2" s="2"/>
      <c r="G2" s="2"/>
      <c r="H2" s="2"/>
      <c r="I2" s="2"/>
      <c r="J2" s="2"/>
    </row>
    <row r="3" spans="1:26" ht="15" x14ac:dyDescent="0.25">
      <c r="A3" s="240" t="s">
        <v>274</v>
      </c>
      <c r="B3" s="2"/>
      <c r="C3" s="2"/>
      <c r="D3" s="2"/>
      <c r="E3" s="2"/>
      <c r="F3" s="2"/>
      <c r="G3" s="2"/>
      <c r="H3" s="2"/>
      <c r="I3" s="2"/>
      <c r="J3" s="2"/>
    </row>
    <row r="4" spans="1:26" ht="15" x14ac:dyDescent="0.25">
      <c r="A4" s="241" t="s">
        <v>275</v>
      </c>
      <c r="B4" s="2"/>
      <c r="C4" s="2"/>
      <c r="D4" s="2"/>
      <c r="E4" s="2"/>
      <c r="F4" s="2"/>
      <c r="G4" s="2"/>
      <c r="H4" s="2"/>
      <c r="I4" s="2"/>
      <c r="J4" s="2"/>
    </row>
    <row r="5" spans="1:26" x14ac:dyDescent="0.2">
      <c r="A5" s="191" t="s">
        <v>215</v>
      </c>
      <c r="B5" s="192"/>
      <c r="C5" s="192"/>
      <c r="D5" s="192"/>
      <c r="E5" s="192"/>
      <c r="F5" s="192"/>
      <c r="G5" s="192"/>
      <c r="H5" s="192"/>
      <c r="I5" s="192"/>
      <c r="J5" s="192"/>
      <c r="L5" s="191" t="s">
        <v>216</v>
      </c>
      <c r="M5" s="192"/>
      <c r="N5" s="192"/>
      <c r="O5" s="192"/>
      <c r="P5" s="192"/>
      <c r="Q5" s="192"/>
      <c r="R5" s="192"/>
      <c r="S5" s="192"/>
      <c r="T5" s="192"/>
    </row>
    <row r="6" spans="1:26" x14ac:dyDescent="0.2">
      <c r="A6" s="193"/>
      <c r="B6" s="193" t="s">
        <v>217</v>
      </c>
      <c r="C6" s="193"/>
      <c r="D6" s="194" t="s">
        <v>218</v>
      </c>
      <c r="E6" s="194"/>
      <c r="F6" s="194" t="s">
        <v>219</v>
      </c>
      <c r="G6" s="194"/>
      <c r="H6" s="193"/>
      <c r="I6" s="193"/>
      <c r="J6" s="195"/>
      <c r="L6" s="193"/>
      <c r="M6" s="193" t="s">
        <v>217</v>
      </c>
      <c r="N6" s="193"/>
      <c r="O6" s="194" t="s">
        <v>218</v>
      </c>
      <c r="P6" s="194"/>
      <c r="Q6" s="194" t="s">
        <v>219</v>
      </c>
      <c r="R6" s="194"/>
      <c r="S6" s="193"/>
      <c r="T6" s="193"/>
    </row>
    <row r="7" spans="1:26" x14ac:dyDescent="0.2">
      <c r="A7" s="193" t="s">
        <v>220</v>
      </c>
      <c r="B7" s="193" t="s">
        <v>221</v>
      </c>
      <c r="C7" s="193" t="s">
        <v>222</v>
      </c>
      <c r="D7" s="194" t="s">
        <v>223</v>
      </c>
      <c r="E7" s="194" t="s">
        <v>224</v>
      </c>
      <c r="F7" s="194" t="s">
        <v>225</v>
      </c>
      <c r="G7" s="194" t="s">
        <v>226</v>
      </c>
      <c r="H7" s="194" t="s">
        <v>227</v>
      </c>
      <c r="I7" s="194" t="s">
        <v>228</v>
      </c>
      <c r="J7" s="195"/>
      <c r="L7" s="193" t="s">
        <v>220</v>
      </c>
      <c r="M7" s="193" t="s">
        <v>221</v>
      </c>
      <c r="N7" s="193" t="s">
        <v>222</v>
      </c>
      <c r="O7" s="194" t="s">
        <v>223</v>
      </c>
      <c r="P7" s="194" t="s">
        <v>224</v>
      </c>
      <c r="Q7" s="194" t="s">
        <v>225</v>
      </c>
      <c r="R7" s="194" t="s">
        <v>226</v>
      </c>
      <c r="S7" s="194" t="s">
        <v>227</v>
      </c>
      <c r="T7" s="194" t="s">
        <v>228</v>
      </c>
    </row>
    <row r="8" spans="1:26" x14ac:dyDescent="0.2">
      <c r="A8" s="195"/>
      <c r="B8" s="195"/>
      <c r="C8" s="195"/>
      <c r="D8" s="196"/>
      <c r="E8" s="197">
        <v>0</v>
      </c>
      <c r="F8" s="196" t="s">
        <v>229</v>
      </c>
      <c r="G8" s="194"/>
      <c r="H8" s="194"/>
      <c r="I8" s="194"/>
      <c r="J8" s="195"/>
      <c r="L8" s="195"/>
      <c r="M8" s="195"/>
      <c r="N8" s="195"/>
      <c r="O8" s="196"/>
      <c r="P8" s="197">
        <v>0</v>
      </c>
      <c r="Q8" s="196" t="s">
        <v>229</v>
      </c>
      <c r="R8" s="194"/>
      <c r="S8" s="194"/>
      <c r="T8" s="194"/>
    </row>
    <row r="9" spans="1:26" x14ac:dyDescent="0.2">
      <c r="A9" s="198">
        <v>1</v>
      </c>
      <c r="B9" s="199">
        <f>Calculations!Q5</f>
        <v>149989.75168914947</v>
      </c>
      <c r="C9" s="200">
        <f>Calculations!F5</f>
        <v>41548.119999999995</v>
      </c>
      <c r="D9" s="196">
        <f>C9/$C$14</f>
        <v>0.36939017190978463</v>
      </c>
      <c r="E9" s="196">
        <f>E8+D9</f>
        <v>0.36939017190978463</v>
      </c>
      <c r="F9" s="196">
        <f>E8+(0.5*D9)</f>
        <v>0.18469508595489231</v>
      </c>
      <c r="G9" s="196">
        <f t="shared" ref="G9:G14" si="0">SQRT(D9)*B9</f>
        <v>91159.986941499519</v>
      </c>
      <c r="H9" s="196">
        <f t="shared" ref="H9:H14" si="1">SQRT(D9)</f>
        <v>0.60777477070851227</v>
      </c>
      <c r="I9" s="196">
        <f t="shared" ref="I9:I14" si="2">F9*SQRT(D9)</f>
        <v>0.11225301351722364</v>
      </c>
      <c r="J9" s="195"/>
      <c r="L9" s="198">
        <v>1</v>
      </c>
      <c r="M9" s="199">
        <f>Calculations!R5</f>
        <v>148752.90080895129</v>
      </c>
      <c r="N9" s="200">
        <f>C9</f>
        <v>41548.119999999995</v>
      </c>
      <c r="O9" s="196">
        <f>N9/$C$14</f>
        <v>0.36939017190978463</v>
      </c>
      <c r="P9" s="196">
        <f>P8+O9</f>
        <v>0.36939017190978463</v>
      </c>
      <c r="Q9" s="196">
        <f>P8+(0.5*O9)</f>
        <v>0.18469508595489231</v>
      </c>
      <c r="R9" s="196">
        <f t="shared" ref="R9:R14" si="3">SQRT(O9)*M9</f>
        <v>90408.260181386446</v>
      </c>
      <c r="S9" s="196">
        <f t="shared" ref="S9:S14" si="4">SQRT(O9)</f>
        <v>0.60777477070851227</v>
      </c>
      <c r="T9" s="196">
        <f t="shared" ref="T9:T14" si="5">Q9*SQRT(O9)</f>
        <v>0.11225301351722364</v>
      </c>
      <c r="W9" s="134"/>
      <c r="X9" s="201"/>
      <c r="Y9" s="134"/>
    </row>
    <row r="10" spans="1:26" x14ac:dyDescent="0.2">
      <c r="A10" s="198">
        <v>2</v>
      </c>
      <c r="B10" s="199">
        <f>Calculations!Q6</f>
        <v>50243.492947578001</v>
      </c>
      <c r="C10" s="200">
        <f>Calculations!F6</f>
        <v>19853.719999999998</v>
      </c>
      <c r="D10" s="196">
        <f>C10/$C$14</f>
        <v>0.17651265674232022</v>
      </c>
      <c r="E10" s="196">
        <f>E9+D10</f>
        <v>0.54590282865210482</v>
      </c>
      <c r="F10" s="196">
        <f>E9+(0.5*D10)</f>
        <v>0.45764650028094472</v>
      </c>
      <c r="G10" s="196">
        <f t="shared" si="0"/>
        <v>21109.004377034089</v>
      </c>
      <c r="H10" s="196">
        <f t="shared" si="1"/>
        <v>0.42013409376331295</v>
      </c>
      <c r="I10" s="196">
        <f t="shared" si="2"/>
        <v>0.19227289765948646</v>
      </c>
      <c r="J10" s="195"/>
      <c r="L10" s="198">
        <v>2</v>
      </c>
      <c r="M10" s="199">
        <f>Calculations!R6</f>
        <v>50197.641578769864</v>
      </c>
      <c r="N10" s="200">
        <f t="shared" ref="N10:N13" si="6">C10</f>
        <v>19853.719999999998</v>
      </c>
      <c r="O10" s="196">
        <f>N10/$C$14</f>
        <v>0.17651265674232022</v>
      </c>
      <c r="P10" s="196">
        <f>P9+O10</f>
        <v>0.54590282865210482</v>
      </c>
      <c r="Q10" s="196">
        <f>P9+(0.5*O10)</f>
        <v>0.45764650028094472</v>
      </c>
      <c r="R10" s="196">
        <f t="shared" si="3"/>
        <v>21089.740653752076</v>
      </c>
      <c r="S10" s="196">
        <f t="shared" si="4"/>
        <v>0.42013409376331295</v>
      </c>
      <c r="T10" s="196">
        <f t="shared" si="5"/>
        <v>0.19227289765948646</v>
      </c>
      <c r="W10" s="134"/>
      <c r="X10" s="201"/>
      <c r="Y10" s="134"/>
    </row>
    <row r="11" spans="1:26" x14ac:dyDescent="0.2">
      <c r="A11" s="198">
        <v>3</v>
      </c>
      <c r="B11" s="199">
        <f>Calculations!Q7</f>
        <v>30220.791204070487</v>
      </c>
      <c r="C11" s="200">
        <f>Calculations!F7</f>
        <v>15258.779999999999</v>
      </c>
      <c r="D11" s="196">
        <f>C11/$C$14</f>
        <v>0.13566061153509676</v>
      </c>
      <c r="E11" s="196">
        <f>E10+D11</f>
        <v>0.68156344018720161</v>
      </c>
      <c r="F11" s="196">
        <f>E10+(0.5*D11)</f>
        <v>0.61373313441965316</v>
      </c>
      <c r="G11" s="196">
        <f t="shared" si="0"/>
        <v>11130.962395658165</v>
      </c>
      <c r="H11" s="196">
        <f t="shared" si="1"/>
        <v>0.36832134276348522</v>
      </c>
      <c r="I11" s="196">
        <f t="shared" si="2"/>
        <v>0.22605101216788923</v>
      </c>
      <c r="J11" s="195"/>
      <c r="L11" s="198">
        <v>3</v>
      </c>
      <c r="M11" s="199">
        <f>Calculations!R7</f>
        <v>30216.109789828399</v>
      </c>
      <c r="N11" s="200">
        <f t="shared" si="6"/>
        <v>15258.779999999999</v>
      </c>
      <c r="O11" s="196">
        <f>N11/$C$14</f>
        <v>0.13566061153509676</v>
      </c>
      <c r="P11" s="196">
        <f>P10+O11</f>
        <v>0.68156344018720161</v>
      </c>
      <c r="Q11" s="196">
        <f>P10+(0.5*O11)</f>
        <v>0.61373313441965316</v>
      </c>
      <c r="R11" s="196">
        <f t="shared" si="3"/>
        <v>11129.238130878486</v>
      </c>
      <c r="S11" s="196">
        <f t="shared" si="4"/>
        <v>0.36832134276348522</v>
      </c>
      <c r="T11" s="196">
        <f t="shared" si="5"/>
        <v>0.22605101216788923</v>
      </c>
      <c r="W11" s="134"/>
      <c r="X11" s="201"/>
      <c r="Y11" s="134"/>
    </row>
    <row r="12" spans="1:26" x14ac:dyDescent="0.2">
      <c r="A12" s="198">
        <v>4</v>
      </c>
      <c r="B12" s="199">
        <f>Calculations!Q8</f>
        <v>25100.030371578716</v>
      </c>
      <c r="C12" s="200">
        <f>Calculations!F8</f>
        <v>15163.36</v>
      </c>
      <c r="D12" s="196">
        <f>C12/$C$14</f>
        <v>0.13481226484206632</v>
      </c>
      <c r="E12" s="196">
        <f>E11+D12</f>
        <v>0.81637570502926793</v>
      </c>
      <c r="F12" s="196">
        <f>E11+(0.5*D12)</f>
        <v>0.74896957260823482</v>
      </c>
      <c r="G12" s="196">
        <f t="shared" si="0"/>
        <v>9215.9253748732408</v>
      </c>
      <c r="H12" s="196">
        <f t="shared" si="1"/>
        <v>0.36716789734679461</v>
      </c>
      <c r="I12" s="196">
        <f t="shared" si="2"/>
        <v>0.27499758315129302</v>
      </c>
      <c r="J12" s="195"/>
      <c r="L12" s="198">
        <v>4</v>
      </c>
      <c r="M12" s="199">
        <f>Calculations!R8</f>
        <v>25099.328305035662</v>
      </c>
      <c r="N12" s="200">
        <f t="shared" si="6"/>
        <v>15163.36</v>
      </c>
      <c r="O12" s="196">
        <f>N12/$C$14</f>
        <v>0.13481226484206632</v>
      </c>
      <c r="P12" s="196">
        <f>P11+O12</f>
        <v>0.81637570502926793</v>
      </c>
      <c r="Q12" s="196">
        <f>P11+(0.5*O12)</f>
        <v>0.74896957260823482</v>
      </c>
      <c r="R12" s="196">
        <f t="shared" si="3"/>
        <v>9215.6675985768306</v>
      </c>
      <c r="S12" s="196">
        <f t="shared" si="4"/>
        <v>0.36716789734679461</v>
      </c>
      <c r="T12" s="196">
        <f t="shared" si="5"/>
        <v>0.27499758315129302</v>
      </c>
      <c r="W12" s="134"/>
      <c r="X12" s="201"/>
      <c r="Y12" s="134"/>
    </row>
    <row r="13" spans="1:26" x14ac:dyDescent="0.2">
      <c r="A13" s="198">
        <v>5</v>
      </c>
      <c r="B13" s="199">
        <f>Calculations!Q9</f>
        <v>26513.109815380107</v>
      </c>
      <c r="C13" s="200">
        <f>Calculations!F9</f>
        <v>20653.620000000003</v>
      </c>
      <c r="D13" s="196">
        <f>C13/$C$14</f>
        <v>0.18362429497073196</v>
      </c>
      <c r="E13" s="196">
        <f>E12+D13</f>
        <v>0.99999999999999989</v>
      </c>
      <c r="F13" s="196">
        <f>E12+(0.5*D13)</f>
        <v>0.90818785251463385</v>
      </c>
      <c r="G13" s="196">
        <f>SQRT(D13)*B13</f>
        <v>11361.240186455807</v>
      </c>
      <c r="H13" s="196">
        <f t="shared" si="1"/>
        <v>0.42851405457783059</v>
      </c>
      <c r="I13" s="196">
        <f t="shared" si="2"/>
        <v>0.3891712589993786</v>
      </c>
      <c r="J13" s="195"/>
      <c r="L13" s="198">
        <v>5</v>
      </c>
      <c r="M13" s="199">
        <f>Calculations!R9</f>
        <v>26512.813826811311</v>
      </c>
      <c r="N13" s="200">
        <f t="shared" si="6"/>
        <v>20653.620000000003</v>
      </c>
      <c r="O13" s="196">
        <f>N13/$C$14</f>
        <v>0.18362429497073196</v>
      </c>
      <c r="P13" s="196">
        <f>P12+O13</f>
        <v>0.99999999999999989</v>
      </c>
      <c r="Q13" s="196">
        <f>P12+(0.5*O13)</f>
        <v>0.90818785251463385</v>
      </c>
      <c r="R13" s="196">
        <f t="shared" si="3"/>
        <v>11361.113351194084</v>
      </c>
      <c r="S13" s="196">
        <f t="shared" si="4"/>
        <v>0.42851405457783059</v>
      </c>
      <c r="T13" s="196">
        <f t="shared" si="5"/>
        <v>0.3891712589993786</v>
      </c>
      <c r="W13" s="134"/>
      <c r="X13" s="201"/>
      <c r="Y13" s="134"/>
      <c r="Z13" s="134"/>
    </row>
    <row r="14" spans="1:26" x14ac:dyDescent="0.2">
      <c r="A14" s="195" t="s">
        <v>76</v>
      </c>
      <c r="B14" s="199">
        <f>AVERAGE(B9:B13)</f>
        <v>56413.435205551366</v>
      </c>
      <c r="C14" s="200">
        <f>SUM(C9:C13)</f>
        <v>112477.6</v>
      </c>
      <c r="D14" s="196"/>
      <c r="E14" s="196"/>
      <c r="F14" s="196"/>
      <c r="G14" s="196">
        <f t="shared" si="0"/>
        <v>0</v>
      </c>
      <c r="H14" s="196">
        <f t="shared" si="1"/>
        <v>0</v>
      </c>
      <c r="I14" s="196">
        <f t="shared" si="2"/>
        <v>0</v>
      </c>
      <c r="J14" s="195"/>
      <c r="L14" s="195" t="s">
        <v>76</v>
      </c>
      <c r="M14" s="199">
        <f>AVERAGE(M9:M13)</f>
        <v>56155.758861879309</v>
      </c>
      <c r="N14" s="200">
        <f>SUM(N9:N13)</f>
        <v>112477.6</v>
      </c>
      <c r="O14" s="196"/>
      <c r="P14" s="196"/>
      <c r="Q14" s="196"/>
      <c r="R14" s="196">
        <f t="shared" si="3"/>
        <v>0</v>
      </c>
      <c r="S14" s="196">
        <f t="shared" si="4"/>
        <v>0</v>
      </c>
      <c r="T14" s="196">
        <f t="shared" si="5"/>
        <v>0</v>
      </c>
      <c r="X14" s="201"/>
    </row>
    <row r="15" spans="1:26" x14ac:dyDescent="0.2">
      <c r="A15" s="195"/>
      <c r="B15" s="199">
        <f>B9-B13</f>
        <v>123476.64187376937</v>
      </c>
      <c r="C15" s="199"/>
      <c r="D15" s="199"/>
      <c r="E15" s="199"/>
      <c r="F15" s="199"/>
      <c r="G15" s="199"/>
      <c r="H15" s="199"/>
      <c r="I15" s="199"/>
      <c r="J15" s="199"/>
      <c r="K15" s="199"/>
      <c r="L15" s="199"/>
      <c r="M15" s="199">
        <f t="shared" ref="M15" si="7">M9-M13</f>
        <v>122240.08698213998</v>
      </c>
      <c r="N15" s="195"/>
      <c r="O15" s="195"/>
      <c r="P15" s="195"/>
      <c r="Q15" s="195"/>
      <c r="R15" s="195"/>
      <c r="S15" s="195"/>
      <c r="T15" s="195"/>
    </row>
    <row r="16" spans="1:26" x14ac:dyDescent="0.2">
      <c r="A16" s="195" t="s">
        <v>230</v>
      </c>
      <c r="B16" s="196">
        <f>LINEST(G9:G13,H9:I13,0)</f>
        <v>-187133.82791799071</v>
      </c>
      <c r="C16" s="195"/>
      <c r="D16" s="195"/>
      <c r="E16" s="195"/>
      <c r="F16" s="195"/>
      <c r="G16" s="195"/>
      <c r="H16" s="196"/>
      <c r="I16" s="196"/>
      <c r="J16" s="195"/>
      <c r="L16" s="195" t="s">
        <v>230</v>
      </c>
      <c r="M16" s="196">
        <f>LINEST(R9:R13,S9:T13,0)</f>
        <v>-185278.03645568996</v>
      </c>
      <c r="N16" s="195"/>
      <c r="O16" s="195"/>
      <c r="P16" s="195"/>
      <c r="Q16" s="195"/>
      <c r="R16" s="195"/>
      <c r="S16" s="196"/>
      <c r="T16" s="196"/>
    </row>
    <row r="17" spans="1:21" ht="13.5" thickBot="1" x14ac:dyDescent="0.25">
      <c r="A17" s="195"/>
      <c r="B17" s="196"/>
      <c r="C17" s="195"/>
      <c r="D17" s="195"/>
      <c r="E17" s="195"/>
      <c r="F17" s="195"/>
      <c r="G17" s="195"/>
      <c r="H17" s="196"/>
      <c r="I17" s="196"/>
      <c r="J17" s="195"/>
      <c r="L17" s="195"/>
      <c r="M17" s="196"/>
      <c r="N17" s="195"/>
      <c r="O17" s="195"/>
      <c r="P17" s="195"/>
      <c r="Q17" s="195"/>
      <c r="R17" s="195"/>
      <c r="S17" s="196"/>
      <c r="T17" s="196"/>
    </row>
    <row r="18" spans="1:21" x14ac:dyDescent="0.2">
      <c r="A18" s="242" t="s">
        <v>231</v>
      </c>
      <c r="B18" s="243">
        <f>B16</f>
        <v>-187133.82791799071</v>
      </c>
      <c r="C18" s="244" t="s">
        <v>232</v>
      </c>
      <c r="D18" s="244"/>
      <c r="E18" s="244"/>
      <c r="F18" s="245"/>
      <c r="G18" s="244"/>
      <c r="H18" s="244"/>
      <c r="I18" s="244"/>
      <c r="J18" s="245"/>
      <c r="L18" s="242" t="s">
        <v>231</v>
      </c>
      <c r="M18" s="243">
        <f>M16</f>
        <v>-185278.03645568996</v>
      </c>
      <c r="N18" s="244" t="s">
        <v>232</v>
      </c>
      <c r="O18" s="244"/>
      <c r="P18" s="244"/>
      <c r="Q18" s="245"/>
      <c r="R18" s="244"/>
      <c r="S18" s="244"/>
      <c r="T18" s="244"/>
      <c r="U18" s="245"/>
    </row>
    <row r="19" spans="1:21" x14ac:dyDescent="0.2">
      <c r="A19" s="246" t="s">
        <v>233</v>
      </c>
      <c r="B19" s="247">
        <f>-B18/B14</f>
        <v>3.3171854760508506</v>
      </c>
      <c r="C19" s="248"/>
      <c r="D19" s="248"/>
      <c r="E19" s="248"/>
      <c r="F19" s="248"/>
      <c r="G19" s="248"/>
      <c r="H19" s="248"/>
      <c r="I19" s="248"/>
      <c r="J19" s="249"/>
      <c r="L19" s="246" t="s">
        <v>233</v>
      </c>
      <c r="M19" s="247">
        <f>-M18/M14</f>
        <v>3.2993594995555089</v>
      </c>
      <c r="N19" s="248"/>
      <c r="O19" s="248"/>
      <c r="P19" s="248"/>
      <c r="Q19" s="248"/>
      <c r="R19" s="248"/>
      <c r="S19" s="248"/>
      <c r="T19" s="248"/>
      <c r="U19" s="249"/>
    </row>
    <row r="20" spans="1:21" ht="15.75" thickBot="1" x14ac:dyDescent="0.3">
      <c r="A20" s="250" t="s">
        <v>234</v>
      </c>
      <c r="B20" s="251"/>
      <c r="C20" s="251"/>
      <c r="D20" s="251"/>
      <c r="E20" s="251"/>
      <c r="F20" s="251"/>
      <c r="G20" s="252"/>
      <c r="H20" s="253">
        <f>B19</f>
        <v>3.3171854760508506</v>
      </c>
      <c r="I20" s="254" t="s">
        <v>235</v>
      </c>
      <c r="J20" s="255"/>
      <c r="L20" s="250" t="s">
        <v>234</v>
      </c>
      <c r="M20" s="251"/>
      <c r="N20" s="251"/>
      <c r="O20" s="251"/>
      <c r="P20" s="251"/>
      <c r="Q20" s="251"/>
      <c r="R20" s="252"/>
      <c r="S20" s="253">
        <f>M19</f>
        <v>3.2993594995555089</v>
      </c>
      <c r="T20" s="254" t="s">
        <v>235</v>
      </c>
      <c r="U20" s="255"/>
    </row>
    <row r="24" spans="1:21" x14ac:dyDescent="0.2">
      <c r="A24" s="191" t="s">
        <v>236</v>
      </c>
      <c r="B24" s="192"/>
      <c r="C24" s="192"/>
      <c r="D24" s="192"/>
      <c r="E24" s="192"/>
      <c r="F24" s="192"/>
      <c r="G24" s="192"/>
      <c r="H24" s="192"/>
      <c r="I24" s="192"/>
      <c r="J24" s="192"/>
      <c r="L24" s="191" t="s">
        <v>237</v>
      </c>
      <c r="M24" s="192"/>
      <c r="N24" s="192"/>
      <c r="O24" s="192"/>
      <c r="P24" s="192"/>
      <c r="Q24" s="192"/>
      <c r="R24" s="192"/>
      <c r="S24" s="192"/>
      <c r="T24" s="192"/>
    </row>
    <row r="25" spans="1:21" x14ac:dyDescent="0.2">
      <c r="A25" s="193"/>
      <c r="B25" s="193" t="s">
        <v>217</v>
      </c>
      <c r="C25" s="193"/>
      <c r="D25" s="194" t="s">
        <v>218</v>
      </c>
      <c r="E25" s="194"/>
      <c r="F25" s="194" t="s">
        <v>219</v>
      </c>
      <c r="G25" s="194"/>
      <c r="H25" s="193"/>
      <c r="I25" s="193"/>
      <c r="J25" s="195"/>
      <c r="L25" s="193"/>
      <c r="M25" s="193" t="s">
        <v>217</v>
      </c>
      <c r="N25" s="193"/>
      <c r="O25" s="194" t="s">
        <v>218</v>
      </c>
      <c r="P25" s="194"/>
      <c r="Q25" s="194" t="s">
        <v>219</v>
      </c>
      <c r="R25" s="194"/>
      <c r="S25" s="193"/>
      <c r="T25" s="193"/>
    </row>
    <row r="26" spans="1:21" x14ac:dyDescent="0.2">
      <c r="A26" s="193" t="s">
        <v>220</v>
      </c>
      <c r="B26" s="193" t="s">
        <v>221</v>
      </c>
      <c r="C26" s="193" t="s">
        <v>222</v>
      </c>
      <c r="D26" s="194" t="s">
        <v>223</v>
      </c>
      <c r="E26" s="194" t="s">
        <v>224</v>
      </c>
      <c r="F26" s="194" t="s">
        <v>225</v>
      </c>
      <c r="G26" s="194" t="s">
        <v>226</v>
      </c>
      <c r="H26" s="194" t="s">
        <v>227</v>
      </c>
      <c r="I26" s="194" t="s">
        <v>228</v>
      </c>
      <c r="J26" s="195"/>
      <c r="L26" s="193" t="s">
        <v>220</v>
      </c>
      <c r="M26" s="193" t="s">
        <v>221</v>
      </c>
      <c r="N26" s="193" t="s">
        <v>222</v>
      </c>
      <c r="O26" s="194" t="s">
        <v>223</v>
      </c>
      <c r="P26" s="194" t="s">
        <v>224</v>
      </c>
      <c r="Q26" s="194" t="s">
        <v>225</v>
      </c>
      <c r="R26" s="194" t="s">
        <v>226</v>
      </c>
      <c r="S26" s="194" t="s">
        <v>227</v>
      </c>
      <c r="T26" s="194" t="s">
        <v>228</v>
      </c>
    </row>
    <row r="27" spans="1:21" x14ac:dyDescent="0.2">
      <c r="A27" s="195"/>
      <c r="B27" s="195"/>
      <c r="C27" s="195"/>
      <c r="D27" s="196"/>
      <c r="E27" s="197">
        <v>0</v>
      </c>
      <c r="F27" s="196" t="s">
        <v>229</v>
      </c>
      <c r="G27" s="194"/>
      <c r="H27" s="194"/>
      <c r="I27" s="194"/>
      <c r="J27" s="195"/>
      <c r="L27" s="195"/>
      <c r="M27" s="195"/>
      <c r="N27" s="195"/>
      <c r="O27" s="196"/>
      <c r="P27" s="197">
        <v>0</v>
      </c>
      <c r="Q27" s="196" t="s">
        <v>229</v>
      </c>
      <c r="R27" s="194"/>
      <c r="S27" s="194"/>
      <c r="T27" s="194"/>
    </row>
    <row r="28" spans="1:21" x14ac:dyDescent="0.2">
      <c r="A28" s="198">
        <v>1</v>
      </c>
      <c r="B28" s="199">
        <f>Calculations!W5</f>
        <v>1281964.407199505</v>
      </c>
      <c r="C28" s="200">
        <f>C9</f>
        <v>41548.119999999995</v>
      </c>
      <c r="D28" s="196">
        <f>C28/$C$14</f>
        <v>0.36939017190978463</v>
      </c>
      <c r="E28" s="196">
        <f>E27+D28</f>
        <v>0.36939017190978463</v>
      </c>
      <c r="F28" s="196">
        <f>E27+(0.5*D28)</f>
        <v>0.18469508595489231</v>
      </c>
      <c r="G28" s="196">
        <f t="shared" ref="G28:G33" si="8">SQRT(D28)*B28</f>
        <v>779145.62364215299</v>
      </c>
      <c r="H28" s="196">
        <f t="shared" ref="H28:H33" si="9">SQRT(D28)</f>
        <v>0.60777477070851227</v>
      </c>
      <c r="I28" s="196">
        <f t="shared" ref="I28:I33" si="10">F28*SQRT(D28)</f>
        <v>0.11225301351722364</v>
      </c>
      <c r="J28" s="195"/>
      <c r="L28" s="198">
        <v>1</v>
      </c>
      <c r="M28" s="199">
        <f>Calculations!X5</f>
        <v>1272638.9045664857</v>
      </c>
      <c r="N28" s="200">
        <f>C28</f>
        <v>41548.119999999995</v>
      </c>
      <c r="O28" s="196">
        <f>N28/$C$14</f>
        <v>0.36939017190978463</v>
      </c>
      <c r="P28" s="196">
        <f>P27+O28</f>
        <v>0.36939017190978463</v>
      </c>
      <c r="Q28" s="196">
        <f>P27+(0.5*O28)</f>
        <v>0.18469508595489231</v>
      </c>
      <c r="R28" s="196">
        <f t="shared" ref="R28:R33" si="11">SQRT(O28)*M28</f>
        <v>773477.81841762806</v>
      </c>
      <c r="S28" s="196">
        <f t="shared" ref="S28:S33" si="12">SQRT(O28)</f>
        <v>0.60777477070851227</v>
      </c>
      <c r="T28" s="196">
        <f t="shared" ref="T28:T33" si="13">Q28*SQRT(O28)</f>
        <v>0.11225301351722364</v>
      </c>
    </row>
    <row r="29" spans="1:21" x14ac:dyDescent="0.2">
      <c r="A29" s="198">
        <v>2</v>
      </c>
      <c r="B29" s="199">
        <f>Calculations!W6</f>
        <v>447676.00063831173</v>
      </c>
      <c r="C29" s="200">
        <f t="shared" ref="C29:C32" si="14">C10</f>
        <v>19853.719999999998</v>
      </c>
      <c r="D29" s="196">
        <f>C29/$C$14</f>
        <v>0.17651265674232022</v>
      </c>
      <c r="E29" s="196">
        <f>E28+D29</f>
        <v>0.54590282865210482</v>
      </c>
      <c r="F29" s="196">
        <f>E28+(0.5*D29)</f>
        <v>0.45764650028094472</v>
      </c>
      <c r="G29" s="196">
        <f t="shared" si="8"/>
        <v>188083.95082776141</v>
      </c>
      <c r="H29" s="196">
        <f t="shared" si="9"/>
        <v>0.42013409376331295</v>
      </c>
      <c r="I29" s="196">
        <f t="shared" si="10"/>
        <v>0.19227289765948646</v>
      </c>
      <c r="J29" s="195"/>
      <c r="L29" s="198">
        <v>2</v>
      </c>
      <c r="M29" s="199">
        <f>Calculations!X6</f>
        <v>447302.80070163816</v>
      </c>
      <c r="N29" s="200">
        <f t="shared" ref="N29:N32" si="15">C29</f>
        <v>19853.719999999998</v>
      </c>
      <c r="O29" s="196">
        <f>N29/$C$14</f>
        <v>0.17651265674232022</v>
      </c>
      <c r="P29" s="196">
        <f>P28+O29</f>
        <v>0.54590282865210482</v>
      </c>
      <c r="Q29" s="196">
        <f>P28+(0.5*O29)</f>
        <v>0.45764650028094472</v>
      </c>
      <c r="R29" s="196">
        <f t="shared" si="11"/>
        <v>187927.15681057452</v>
      </c>
      <c r="S29" s="196">
        <f t="shared" si="12"/>
        <v>0.42013409376331295</v>
      </c>
      <c r="T29" s="196">
        <f t="shared" si="13"/>
        <v>0.19227289765948646</v>
      </c>
    </row>
    <row r="30" spans="1:21" x14ac:dyDescent="0.2">
      <c r="A30" s="198">
        <v>3</v>
      </c>
      <c r="B30" s="199">
        <f>Calculations!W7</f>
        <v>276033.08740087959</v>
      </c>
      <c r="C30" s="200">
        <f t="shared" si="14"/>
        <v>15258.779999999999</v>
      </c>
      <c r="D30" s="196">
        <f>C30/$C$14</f>
        <v>0.13566061153509676</v>
      </c>
      <c r="E30" s="196">
        <f>E29+D30</f>
        <v>0.68156344018720161</v>
      </c>
      <c r="F30" s="196">
        <f>E29+(0.5*D30)</f>
        <v>0.61373313441965316</v>
      </c>
      <c r="G30" s="196">
        <f t="shared" si="8"/>
        <v>101668.87739864245</v>
      </c>
      <c r="H30" s="196">
        <f t="shared" si="9"/>
        <v>0.36832134276348522</v>
      </c>
      <c r="I30" s="196">
        <f t="shared" si="10"/>
        <v>0.22605101216788923</v>
      </c>
      <c r="J30" s="195"/>
      <c r="L30" s="198">
        <v>3</v>
      </c>
      <c r="M30" s="199">
        <f>Calculations!X7</f>
        <v>275993.26111221116</v>
      </c>
      <c r="N30" s="200">
        <f t="shared" si="15"/>
        <v>15258.779999999999</v>
      </c>
      <c r="O30" s="196">
        <f>N30/$C$14</f>
        <v>0.13566061153509676</v>
      </c>
      <c r="P30" s="196">
        <f>P29+O30</f>
        <v>0.68156344018720161</v>
      </c>
      <c r="Q30" s="196">
        <f>P29+(0.5*O30)</f>
        <v>0.61373313441965316</v>
      </c>
      <c r="R30" s="196">
        <f t="shared" si="11"/>
        <v>101654.20852652279</v>
      </c>
      <c r="S30" s="196">
        <f t="shared" si="12"/>
        <v>0.36832134276348522</v>
      </c>
      <c r="T30" s="196">
        <f t="shared" si="13"/>
        <v>0.22605101216788923</v>
      </c>
    </row>
    <row r="31" spans="1:21" x14ac:dyDescent="0.2">
      <c r="A31" s="198">
        <v>4</v>
      </c>
      <c r="B31" s="199">
        <f>Calculations!W8</f>
        <v>232056.85511751665</v>
      </c>
      <c r="C31" s="200">
        <f t="shared" si="14"/>
        <v>15163.36</v>
      </c>
      <c r="D31" s="196">
        <f>C31/$C$14</f>
        <v>0.13481226484206632</v>
      </c>
      <c r="E31" s="196">
        <f>E30+D31</f>
        <v>0.81637570502926793</v>
      </c>
      <c r="F31" s="196">
        <f>E30+(0.5*D31)</f>
        <v>0.74896957260823482</v>
      </c>
      <c r="G31" s="196">
        <f t="shared" si="8"/>
        <v>85203.827558408346</v>
      </c>
      <c r="H31" s="196">
        <f t="shared" si="9"/>
        <v>0.36716789734679461</v>
      </c>
      <c r="I31" s="196">
        <f t="shared" si="10"/>
        <v>0.27499758315129302</v>
      </c>
      <c r="J31" s="195"/>
      <c r="L31" s="198">
        <v>4</v>
      </c>
      <c r="M31" s="199">
        <f>Calculations!X8</f>
        <v>232050.72986385808</v>
      </c>
      <c r="N31" s="200">
        <f t="shared" si="15"/>
        <v>15163.36</v>
      </c>
      <c r="O31" s="196">
        <f>N31/$C$14</f>
        <v>0.13481226484206632</v>
      </c>
      <c r="P31" s="196">
        <f>P30+O31</f>
        <v>0.81637570502926793</v>
      </c>
      <c r="Q31" s="196">
        <f>P30+(0.5*O31)</f>
        <v>0.74896957260823482</v>
      </c>
      <c r="R31" s="196">
        <f t="shared" si="11"/>
        <v>85201.578561901813</v>
      </c>
      <c r="S31" s="196">
        <f t="shared" si="12"/>
        <v>0.36716789734679461</v>
      </c>
      <c r="T31" s="196">
        <f t="shared" si="13"/>
        <v>0.27499758315129302</v>
      </c>
    </row>
    <row r="32" spans="1:21" x14ac:dyDescent="0.2">
      <c r="A32" s="198">
        <v>5</v>
      </c>
      <c r="B32" s="199">
        <f>Calculations!W9</f>
        <v>248452.33831745383</v>
      </c>
      <c r="C32" s="200">
        <f t="shared" si="14"/>
        <v>20653.620000000003</v>
      </c>
      <c r="D32" s="196">
        <f>C32/$C$14</f>
        <v>0.18362429497073196</v>
      </c>
      <c r="E32" s="196">
        <f>E31+D32</f>
        <v>0.99999999999999989</v>
      </c>
      <c r="F32" s="196">
        <f>E31+(0.5*D32)</f>
        <v>0.90818785251463385</v>
      </c>
      <c r="G32" s="196">
        <f t="shared" si="8"/>
        <v>106465.31886175505</v>
      </c>
      <c r="H32" s="196">
        <f t="shared" si="9"/>
        <v>0.42851405457783059</v>
      </c>
      <c r="I32" s="196">
        <f t="shared" si="10"/>
        <v>0.3891712589993786</v>
      </c>
      <c r="J32" s="195"/>
      <c r="L32" s="198">
        <v>5</v>
      </c>
      <c r="M32" s="199">
        <f>Calculations!X9</f>
        <v>248449.68567749771</v>
      </c>
      <c r="N32" s="200">
        <f t="shared" si="15"/>
        <v>20653.620000000003</v>
      </c>
      <c r="O32" s="196">
        <f>N32/$C$14</f>
        <v>0.18362429497073196</v>
      </c>
      <c r="P32" s="196">
        <f>P31+O32</f>
        <v>0.99999999999999989</v>
      </c>
      <c r="Q32" s="196">
        <f>P31+(0.5*O32)</f>
        <v>0.90818785251463385</v>
      </c>
      <c r="R32" s="196">
        <f t="shared" si="11"/>
        <v>106464.18216825211</v>
      </c>
      <c r="S32" s="196">
        <f t="shared" si="12"/>
        <v>0.42851405457783059</v>
      </c>
      <c r="T32" s="196">
        <f t="shared" si="13"/>
        <v>0.3891712589993786</v>
      </c>
    </row>
    <row r="33" spans="1:21" x14ac:dyDescent="0.2">
      <c r="A33" s="195" t="s">
        <v>76</v>
      </c>
      <c r="B33" s="199">
        <f>AVERAGE(B28:B32)</f>
        <v>497236.53773473331</v>
      </c>
      <c r="C33" s="200">
        <f>SUM(C28:C32)</f>
        <v>112477.6</v>
      </c>
      <c r="D33" s="196"/>
      <c r="E33" s="196"/>
      <c r="F33" s="196"/>
      <c r="G33" s="196">
        <f t="shared" si="8"/>
        <v>0</v>
      </c>
      <c r="H33" s="196">
        <f t="shared" si="9"/>
        <v>0</v>
      </c>
      <c r="I33" s="196">
        <f t="shared" si="10"/>
        <v>0</v>
      </c>
      <c r="J33" s="195"/>
      <c r="L33" s="195" t="s">
        <v>76</v>
      </c>
      <c r="M33" s="199">
        <f>AVERAGE(M28:M32)</f>
        <v>495287.0763843382</v>
      </c>
      <c r="N33" s="200">
        <f>SUM(N28:N32)</f>
        <v>112477.6</v>
      </c>
      <c r="O33" s="196"/>
      <c r="P33" s="196"/>
      <c r="Q33" s="196"/>
      <c r="R33" s="196">
        <f t="shared" si="11"/>
        <v>0</v>
      </c>
      <c r="S33" s="196">
        <f t="shared" si="12"/>
        <v>0</v>
      </c>
      <c r="T33" s="196">
        <f t="shared" si="13"/>
        <v>0</v>
      </c>
    </row>
    <row r="34" spans="1:21" x14ac:dyDescent="0.2">
      <c r="A34" s="195"/>
      <c r="B34" s="199">
        <f>B28-B32</f>
        <v>1033512.0688820512</v>
      </c>
      <c r="C34" s="199"/>
      <c r="D34" s="199"/>
      <c r="E34" s="199"/>
      <c r="F34" s="199"/>
      <c r="G34" s="199"/>
      <c r="H34" s="199"/>
      <c r="I34" s="199"/>
      <c r="J34" s="199"/>
      <c r="K34" s="199"/>
      <c r="L34" s="199"/>
      <c r="M34" s="199">
        <f t="shared" ref="M34" si="16">M28-M32</f>
        <v>1024189.218888988</v>
      </c>
      <c r="N34" s="195"/>
      <c r="O34" s="195"/>
      <c r="P34" s="195"/>
      <c r="Q34" s="195"/>
      <c r="R34" s="195"/>
      <c r="S34" s="195"/>
      <c r="T34" s="195"/>
    </row>
    <row r="35" spans="1:21" x14ac:dyDescent="0.2">
      <c r="A35" s="195" t="s">
        <v>230</v>
      </c>
      <c r="B35" s="196">
        <f>LINEST(G28:G32,H28:I32,0)</f>
        <v>-1569043.9437687686</v>
      </c>
      <c r="C35" s="195"/>
      <c r="D35" s="195"/>
      <c r="E35" s="195"/>
      <c r="F35" s="195"/>
      <c r="G35" s="195"/>
      <c r="H35" s="196"/>
      <c r="I35" s="196"/>
      <c r="J35" s="195"/>
      <c r="L35" s="195" t="s">
        <v>230</v>
      </c>
      <c r="M35" s="196">
        <f>LINEST(R28:R32,S28:T32,0)</f>
        <v>-1555050.8259894343</v>
      </c>
      <c r="N35" s="195"/>
      <c r="O35" s="195"/>
      <c r="P35" s="195"/>
      <c r="Q35" s="195"/>
      <c r="R35" s="195"/>
      <c r="S35" s="196"/>
      <c r="T35" s="196"/>
    </row>
    <row r="36" spans="1:21" ht="13.5" thickBot="1" x14ac:dyDescent="0.25">
      <c r="A36" s="195"/>
      <c r="B36" s="196"/>
      <c r="C36" s="195"/>
      <c r="D36" s="195"/>
      <c r="E36" s="195"/>
      <c r="F36" s="195"/>
      <c r="G36" s="195"/>
      <c r="H36" s="196"/>
      <c r="I36" s="196"/>
      <c r="J36" s="195"/>
      <c r="L36" s="195"/>
      <c r="M36" s="196"/>
      <c r="N36" s="195"/>
      <c r="O36" s="195"/>
      <c r="P36" s="195"/>
      <c r="Q36" s="195"/>
      <c r="R36" s="195"/>
      <c r="S36" s="196"/>
      <c r="T36" s="196"/>
    </row>
    <row r="37" spans="1:21" x14ac:dyDescent="0.2">
      <c r="A37" s="242" t="s">
        <v>231</v>
      </c>
      <c r="B37" s="243">
        <f>B35</f>
        <v>-1569043.9437687686</v>
      </c>
      <c r="C37" s="244" t="s">
        <v>232</v>
      </c>
      <c r="D37" s="244"/>
      <c r="E37" s="244"/>
      <c r="F37" s="245"/>
      <c r="G37" s="244"/>
      <c r="H37" s="244"/>
      <c r="I37" s="244"/>
      <c r="J37" s="245"/>
      <c r="L37" s="242" t="s">
        <v>231</v>
      </c>
      <c r="M37" s="243">
        <f>M35</f>
        <v>-1555050.8259894343</v>
      </c>
      <c r="N37" s="244" t="s">
        <v>232</v>
      </c>
      <c r="O37" s="244"/>
      <c r="P37" s="244"/>
      <c r="Q37" s="245"/>
      <c r="R37" s="244"/>
      <c r="S37" s="244"/>
      <c r="T37" s="244"/>
      <c r="U37" s="245"/>
    </row>
    <row r="38" spans="1:21" x14ac:dyDescent="0.2">
      <c r="A38" s="246" t="s">
        <v>233</v>
      </c>
      <c r="B38" s="247">
        <f>-B37/B33</f>
        <v>3.1555282540516463</v>
      </c>
      <c r="C38" s="248"/>
      <c r="D38" s="248"/>
      <c r="E38" s="248"/>
      <c r="F38" s="248"/>
      <c r="G38" s="248"/>
      <c r="H38" s="248"/>
      <c r="I38" s="248"/>
      <c r="J38" s="249"/>
      <c r="L38" s="246" t="s">
        <v>233</v>
      </c>
      <c r="M38" s="247">
        <f>-M37/M33</f>
        <v>3.1396959463217029</v>
      </c>
      <c r="N38" s="248"/>
      <c r="O38" s="248"/>
      <c r="P38" s="248"/>
      <c r="Q38" s="248"/>
      <c r="R38" s="248"/>
      <c r="S38" s="248"/>
      <c r="T38" s="248"/>
      <c r="U38" s="249"/>
    </row>
    <row r="39" spans="1:21" ht="15.75" thickBot="1" x14ac:dyDescent="0.3">
      <c r="A39" s="250" t="s">
        <v>234</v>
      </c>
      <c r="B39" s="251"/>
      <c r="C39" s="251"/>
      <c r="D39" s="251"/>
      <c r="E39" s="251"/>
      <c r="F39" s="251"/>
      <c r="G39" s="252"/>
      <c r="H39" s="253">
        <f>B38</f>
        <v>3.1555282540516463</v>
      </c>
      <c r="I39" s="254" t="s">
        <v>235</v>
      </c>
      <c r="J39" s="255"/>
      <c r="L39" s="250" t="s">
        <v>234</v>
      </c>
      <c r="M39" s="251"/>
      <c r="N39" s="251"/>
      <c r="O39" s="251"/>
      <c r="P39" s="251"/>
      <c r="Q39" s="251"/>
      <c r="R39" s="252"/>
      <c r="S39" s="253">
        <f>M38</f>
        <v>3.1396959463217029</v>
      </c>
      <c r="T39" s="254" t="s">
        <v>235</v>
      </c>
      <c r="U39" s="255"/>
    </row>
    <row r="43" spans="1:21" x14ac:dyDescent="0.2">
      <c r="A43" s="191" t="s">
        <v>238</v>
      </c>
      <c r="B43" s="192"/>
      <c r="C43" s="192"/>
      <c r="D43" s="192"/>
      <c r="E43" s="192"/>
      <c r="F43" s="192"/>
      <c r="G43" s="192"/>
      <c r="H43" s="192"/>
      <c r="I43" s="192"/>
      <c r="J43" s="192"/>
      <c r="L43" s="191" t="s">
        <v>239</v>
      </c>
      <c r="M43" s="192"/>
      <c r="N43" s="192"/>
      <c r="O43" s="192"/>
      <c r="P43" s="192"/>
      <c r="Q43" s="192"/>
      <c r="R43" s="192"/>
      <c r="S43" s="192"/>
      <c r="T43" s="192"/>
    </row>
    <row r="44" spans="1:21" x14ac:dyDescent="0.2">
      <c r="A44" s="193"/>
      <c r="B44" s="193" t="s">
        <v>217</v>
      </c>
      <c r="C44" s="193"/>
      <c r="D44" s="194" t="s">
        <v>218</v>
      </c>
      <c r="E44" s="194"/>
      <c r="F44" s="194" t="s">
        <v>219</v>
      </c>
      <c r="G44" s="194"/>
      <c r="H44" s="193"/>
      <c r="I44" s="193"/>
      <c r="J44" s="195"/>
      <c r="L44" s="193"/>
      <c r="M44" s="193" t="s">
        <v>217</v>
      </c>
      <c r="N44" s="193"/>
      <c r="O44" s="194" t="s">
        <v>218</v>
      </c>
      <c r="P44" s="194"/>
      <c r="Q44" s="194" t="s">
        <v>219</v>
      </c>
      <c r="R44" s="194"/>
      <c r="S44" s="193"/>
      <c r="T44" s="193"/>
    </row>
    <row r="45" spans="1:21" x14ac:dyDescent="0.2">
      <c r="A45" s="193" t="s">
        <v>220</v>
      </c>
      <c r="B45" s="193" t="s">
        <v>221</v>
      </c>
      <c r="C45" s="193" t="s">
        <v>222</v>
      </c>
      <c r="D45" s="194" t="s">
        <v>223</v>
      </c>
      <c r="E45" s="194" t="s">
        <v>224</v>
      </c>
      <c r="F45" s="194" t="s">
        <v>225</v>
      </c>
      <c r="G45" s="194" t="s">
        <v>226</v>
      </c>
      <c r="H45" s="194" t="s">
        <v>227</v>
      </c>
      <c r="I45" s="194" t="s">
        <v>228</v>
      </c>
      <c r="J45" s="195"/>
      <c r="L45" s="193" t="s">
        <v>220</v>
      </c>
      <c r="M45" s="193" t="s">
        <v>221</v>
      </c>
      <c r="N45" s="193" t="s">
        <v>222</v>
      </c>
      <c r="O45" s="194" t="s">
        <v>223</v>
      </c>
      <c r="P45" s="194" t="s">
        <v>224</v>
      </c>
      <c r="Q45" s="194" t="s">
        <v>225</v>
      </c>
      <c r="R45" s="194" t="s">
        <v>226</v>
      </c>
      <c r="S45" s="194" t="s">
        <v>227</v>
      </c>
      <c r="T45" s="194" t="s">
        <v>228</v>
      </c>
    </row>
    <row r="46" spans="1:21" x14ac:dyDescent="0.2">
      <c r="A46" s="195"/>
      <c r="B46" s="195"/>
      <c r="C46" s="195"/>
      <c r="D46" s="196"/>
      <c r="E46" s="197">
        <v>0</v>
      </c>
      <c r="F46" s="196" t="s">
        <v>229</v>
      </c>
      <c r="G46" s="194"/>
      <c r="H46" s="194"/>
      <c r="I46" s="194"/>
      <c r="J46" s="195"/>
      <c r="L46" s="195"/>
      <c r="M46" s="195"/>
      <c r="N46" s="195"/>
      <c r="O46" s="196"/>
      <c r="P46" s="197">
        <v>0</v>
      </c>
      <c r="Q46" s="196" t="s">
        <v>229</v>
      </c>
      <c r="R46" s="194"/>
      <c r="S46" s="194"/>
      <c r="T46" s="194"/>
    </row>
    <row r="47" spans="1:21" x14ac:dyDescent="0.2">
      <c r="A47" s="198">
        <v>1</v>
      </c>
      <c r="B47" s="199">
        <f>Calculations!Z5</f>
        <v>2559760.9173997538</v>
      </c>
      <c r="C47" s="200">
        <f>C28</f>
        <v>41548.119999999995</v>
      </c>
      <c r="D47" s="196">
        <f>C47/$C$14</f>
        <v>0.36939017190978463</v>
      </c>
      <c r="E47" s="196">
        <f>E46+D47</f>
        <v>0.36939017190978463</v>
      </c>
      <c r="F47" s="196">
        <f>E46+(0.5*D47)</f>
        <v>0.18469508595489231</v>
      </c>
      <c r="G47" s="196">
        <f t="shared" ref="G47:G52" si="17">SQRT(D47)*B47</f>
        <v>1555758.1046412464</v>
      </c>
      <c r="H47" s="196">
        <f t="shared" ref="H47:H52" si="18">SQRT(D47)</f>
        <v>0.60777477070851227</v>
      </c>
      <c r="I47" s="196">
        <f t="shared" ref="I47:I52" si="19">F47*SQRT(D47)</f>
        <v>0.11225301351722364</v>
      </c>
      <c r="J47" s="195"/>
      <c r="L47" s="198">
        <v>1</v>
      </c>
      <c r="M47" s="199">
        <f>Calculations!AA5</f>
        <v>2542988.4817879451</v>
      </c>
      <c r="N47" s="200">
        <f>C47</f>
        <v>41548.119999999995</v>
      </c>
      <c r="O47" s="196">
        <f>N47/$C$14</f>
        <v>0.36939017190978463</v>
      </c>
      <c r="P47" s="196">
        <f>P46+O47</f>
        <v>0.36939017190978463</v>
      </c>
      <c r="Q47" s="196">
        <f>P46+(0.5*O47)</f>
        <v>0.18469508595489231</v>
      </c>
      <c r="R47" s="196">
        <f t="shared" ref="R47:R52" si="20">SQRT(O47)*M47</f>
        <v>1545564.2414330561</v>
      </c>
      <c r="S47" s="196">
        <f t="shared" ref="S47:S52" si="21">SQRT(O47)</f>
        <v>0.60777477070851227</v>
      </c>
      <c r="T47" s="196">
        <f t="shared" ref="T47:T52" si="22">Q47*SQRT(O47)</f>
        <v>0.11225301351722364</v>
      </c>
    </row>
    <row r="48" spans="1:21" x14ac:dyDescent="0.2">
      <c r="A48" s="198">
        <v>2</v>
      </c>
      <c r="B48" s="199">
        <f>Calculations!Z6</f>
        <v>923112.82608786691</v>
      </c>
      <c r="C48" s="200">
        <f t="shared" ref="C48:C51" si="23">C29</f>
        <v>19853.719999999998</v>
      </c>
      <c r="D48" s="196">
        <f>C48/$C$14</f>
        <v>0.17651265674232022</v>
      </c>
      <c r="E48" s="196">
        <f>E47+D48</f>
        <v>0.54590282865210482</v>
      </c>
      <c r="F48" s="196">
        <f>E47+(0.5*D48)</f>
        <v>0.45764650028094472</v>
      </c>
      <c r="G48" s="196">
        <f t="shared" si="17"/>
        <v>387831.17062971665</v>
      </c>
      <c r="H48" s="196">
        <f t="shared" si="18"/>
        <v>0.42013409376331295</v>
      </c>
      <c r="I48" s="196">
        <f t="shared" si="19"/>
        <v>0.19227289765948646</v>
      </c>
      <c r="J48" s="195"/>
      <c r="L48" s="198">
        <v>2</v>
      </c>
      <c r="M48" s="199">
        <f>Calculations!AA6</f>
        <v>922399.21861216775</v>
      </c>
      <c r="N48" s="200">
        <f t="shared" ref="N48:N51" si="24">C48</f>
        <v>19853.719999999998</v>
      </c>
      <c r="O48" s="196">
        <f>N48/$C$14</f>
        <v>0.17651265674232022</v>
      </c>
      <c r="P48" s="196">
        <f>P47+O48</f>
        <v>0.54590282865210482</v>
      </c>
      <c r="Q48" s="196">
        <f>P47+(0.5*O48)</f>
        <v>0.45764650028094472</v>
      </c>
      <c r="R48" s="196">
        <f t="shared" si="20"/>
        <v>387531.35979961109</v>
      </c>
      <c r="S48" s="196">
        <f t="shared" si="21"/>
        <v>0.42013409376331295</v>
      </c>
      <c r="T48" s="196">
        <f t="shared" si="22"/>
        <v>0.19227289765948646</v>
      </c>
    </row>
    <row r="49" spans="1:21" x14ac:dyDescent="0.2">
      <c r="A49" s="198">
        <v>3</v>
      </c>
      <c r="B49" s="199">
        <f>Calculations!Z7</f>
        <v>584904.82809671748</v>
      </c>
      <c r="C49" s="200">
        <f t="shared" si="23"/>
        <v>15258.779999999999</v>
      </c>
      <c r="D49" s="196">
        <f>C49/$C$14</f>
        <v>0.13566061153509676</v>
      </c>
      <c r="E49" s="196">
        <f>E48+D49</f>
        <v>0.68156344018720161</v>
      </c>
      <c r="F49" s="196">
        <f>E48+(0.5*D49)</f>
        <v>0.61373313441965316</v>
      </c>
      <c r="G49" s="196">
        <f t="shared" si="17"/>
        <v>215432.93167342848</v>
      </c>
      <c r="H49" s="196">
        <f t="shared" si="18"/>
        <v>0.36832134276348522</v>
      </c>
      <c r="I49" s="196">
        <f t="shared" si="19"/>
        <v>0.22605101216788923</v>
      </c>
      <c r="J49" s="195"/>
      <c r="L49" s="198">
        <v>3</v>
      </c>
      <c r="M49" s="199">
        <f>Calculations!AA7</f>
        <v>584825.20971800841</v>
      </c>
      <c r="N49" s="200">
        <f t="shared" si="24"/>
        <v>15258.779999999999</v>
      </c>
      <c r="O49" s="196">
        <f>N49/$C$14</f>
        <v>0.13566061153509676</v>
      </c>
      <c r="P49" s="196">
        <f>P48+O49</f>
        <v>0.68156344018720161</v>
      </c>
      <c r="Q49" s="196">
        <f>P48+(0.5*O49)</f>
        <v>0.61373313441965316</v>
      </c>
      <c r="R49" s="196">
        <f t="shared" si="20"/>
        <v>215403.6065252737</v>
      </c>
      <c r="S49" s="196">
        <f t="shared" si="21"/>
        <v>0.36832134276348522</v>
      </c>
      <c r="T49" s="196">
        <f t="shared" si="22"/>
        <v>0.22605101216788923</v>
      </c>
    </row>
    <row r="50" spans="1:21" x14ac:dyDescent="0.2">
      <c r="A50" s="198">
        <v>4</v>
      </c>
      <c r="B50" s="199">
        <f>Calculations!Z8</f>
        <v>495284.80633618933</v>
      </c>
      <c r="C50" s="200">
        <f t="shared" si="23"/>
        <v>15163.36</v>
      </c>
      <c r="D50" s="196">
        <f>C50/$C$14</f>
        <v>0.13481226484206632</v>
      </c>
      <c r="E50" s="196">
        <f>E49+D50</f>
        <v>0.81637570502926793</v>
      </c>
      <c r="F50" s="196">
        <f>E49+(0.5*D50)</f>
        <v>0.74896957260823482</v>
      </c>
      <c r="G50" s="196">
        <f t="shared" si="17"/>
        <v>181852.68093027303</v>
      </c>
      <c r="H50" s="196">
        <f t="shared" si="18"/>
        <v>0.36716789734679461</v>
      </c>
      <c r="I50" s="196">
        <f t="shared" si="19"/>
        <v>0.27499758315129302</v>
      </c>
      <c r="J50" s="195"/>
      <c r="L50" s="198">
        <v>4</v>
      </c>
      <c r="M50" s="199">
        <f>Calculations!AA8</f>
        <v>495272.31126722507</v>
      </c>
      <c r="N50" s="200">
        <f t="shared" si="24"/>
        <v>15163.36</v>
      </c>
      <c r="O50" s="196">
        <f>N50/$C$14</f>
        <v>0.13481226484206632</v>
      </c>
      <c r="P50" s="196">
        <f>P49+O50</f>
        <v>0.81637570502926793</v>
      </c>
      <c r="Q50" s="196">
        <f>P49+(0.5*O50)</f>
        <v>0.74896957260823482</v>
      </c>
      <c r="R50" s="196">
        <f t="shared" si="20"/>
        <v>181848.09314207421</v>
      </c>
      <c r="S50" s="196">
        <f t="shared" si="21"/>
        <v>0.36716789734679461</v>
      </c>
      <c r="T50" s="196">
        <f t="shared" si="22"/>
        <v>0.27499758315129302</v>
      </c>
    </row>
    <row r="51" spans="1:21" x14ac:dyDescent="0.2">
      <c r="A51" s="198">
        <v>5</v>
      </c>
      <c r="B51" s="199">
        <f>Calculations!Z9</f>
        <v>532386.56673007098</v>
      </c>
      <c r="C51" s="200">
        <f t="shared" si="23"/>
        <v>20653.620000000003</v>
      </c>
      <c r="D51" s="196">
        <f>C51/$C$14</f>
        <v>0.18362429497073196</v>
      </c>
      <c r="E51" s="196">
        <f>E50+D51</f>
        <v>0.99999999999999989</v>
      </c>
      <c r="F51" s="196">
        <f>E50+(0.5*D51)</f>
        <v>0.90818785251463385</v>
      </c>
      <c r="G51" s="196">
        <f t="shared" si="17"/>
        <v>228135.1263122735</v>
      </c>
      <c r="H51" s="196">
        <f t="shared" si="18"/>
        <v>0.42851405457783059</v>
      </c>
      <c r="I51" s="196">
        <f t="shared" si="19"/>
        <v>0.3891712589993786</v>
      </c>
      <c r="J51" s="195"/>
      <c r="L51" s="198">
        <v>5</v>
      </c>
      <c r="M51" s="199">
        <f>Calculations!AA9</f>
        <v>532381.05798181531</v>
      </c>
      <c r="N51" s="200">
        <f t="shared" si="24"/>
        <v>20653.620000000003</v>
      </c>
      <c r="O51" s="196">
        <f>N51/$C$14</f>
        <v>0.18362429497073196</v>
      </c>
      <c r="P51" s="196">
        <f>P50+O51</f>
        <v>0.99999999999999989</v>
      </c>
      <c r="Q51" s="196">
        <f>P50+(0.5*O51)</f>
        <v>0.90818785251463385</v>
      </c>
      <c r="R51" s="196">
        <f t="shared" si="20"/>
        <v>228132.76573622279</v>
      </c>
      <c r="S51" s="196">
        <f t="shared" si="21"/>
        <v>0.42851405457783059</v>
      </c>
      <c r="T51" s="196">
        <f t="shared" si="22"/>
        <v>0.3891712589993786</v>
      </c>
    </row>
    <row r="52" spans="1:21" x14ac:dyDescent="0.2">
      <c r="A52" s="195" t="s">
        <v>76</v>
      </c>
      <c r="B52" s="199">
        <f>AVERAGE(B47:B51)</f>
        <v>1019089.9889301198</v>
      </c>
      <c r="C52" s="200">
        <f>SUM(C47:C51)</f>
        <v>112477.6</v>
      </c>
      <c r="D52" s="196"/>
      <c r="E52" s="196"/>
      <c r="F52" s="196"/>
      <c r="G52" s="196">
        <f t="shared" si="17"/>
        <v>0</v>
      </c>
      <c r="H52" s="196">
        <f t="shared" si="18"/>
        <v>0</v>
      </c>
      <c r="I52" s="196">
        <f t="shared" si="19"/>
        <v>0</v>
      </c>
      <c r="J52" s="195"/>
      <c r="L52" s="195" t="s">
        <v>76</v>
      </c>
      <c r="M52" s="199">
        <f>AVERAGE(M47:M51)</f>
        <v>1015573.2558734324</v>
      </c>
      <c r="N52" s="200">
        <f>SUM(N47:N51)</f>
        <v>112477.6</v>
      </c>
      <c r="O52" s="196"/>
      <c r="P52" s="196"/>
      <c r="Q52" s="196"/>
      <c r="R52" s="196">
        <f t="shared" si="20"/>
        <v>0</v>
      </c>
      <c r="S52" s="196">
        <f t="shared" si="21"/>
        <v>0</v>
      </c>
      <c r="T52" s="196">
        <f t="shared" si="22"/>
        <v>0</v>
      </c>
    </row>
    <row r="53" spans="1:21" x14ac:dyDescent="0.2">
      <c r="A53" s="195"/>
      <c r="B53" s="199">
        <f>B47-B51</f>
        <v>2027374.350669683</v>
      </c>
      <c r="C53" s="199"/>
      <c r="D53" s="199"/>
      <c r="E53" s="199"/>
      <c r="F53" s="199"/>
      <c r="G53" s="199"/>
      <c r="H53" s="199"/>
      <c r="I53" s="199"/>
      <c r="J53" s="199"/>
      <c r="K53" s="199"/>
      <c r="L53" s="199"/>
      <c r="M53" s="199">
        <f t="shared" ref="M53" si="25">M47-M51</f>
        <v>2010607.42380613</v>
      </c>
      <c r="N53" s="195"/>
      <c r="O53" s="195"/>
      <c r="P53" s="195"/>
      <c r="Q53" s="195"/>
      <c r="R53" s="195"/>
      <c r="S53" s="195"/>
      <c r="T53" s="195"/>
    </row>
    <row r="54" spans="1:21" x14ac:dyDescent="0.2">
      <c r="A54" s="195" t="s">
        <v>230</v>
      </c>
      <c r="B54" s="196">
        <f>LINEST(G47:G51,H47:I51,0)</f>
        <v>-3080332.5279720519</v>
      </c>
      <c r="C54" s="195"/>
      <c r="D54" s="195"/>
      <c r="E54" s="195"/>
      <c r="F54" s="195"/>
      <c r="G54" s="195"/>
      <c r="H54" s="196"/>
      <c r="I54" s="196"/>
      <c r="J54" s="195"/>
      <c r="L54" s="195" t="s">
        <v>230</v>
      </c>
      <c r="M54" s="196">
        <f>LINEST(R47:R51,S47:T51,0)</f>
        <v>-3055163.985840295</v>
      </c>
      <c r="N54" s="195"/>
      <c r="O54" s="195"/>
      <c r="P54" s="195"/>
      <c r="Q54" s="195"/>
      <c r="R54" s="195"/>
      <c r="S54" s="196"/>
      <c r="T54" s="196"/>
    </row>
    <row r="55" spans="1:21" ht="13.5" thickBot="1" x14ac:dyDescent="0.25">
      <c r="A55" s="195"/>
      <c r="B55" s="196"/>
      <c r="C55" s="195"/>
      <c r="D55" s="195"/>
      <c r="E55" s="195"/>
      <c r="F55" s="195"/>
      <c r="G55" s="195"/>
      <c r="H55" s="196"/>
      <c r="I55" s="196"/>
      <c r="J55" s="195"/>
      <c r="L55" s="195"/>
      <c r="M55" s="196"/>
      <c r="N55" s="195"/>
      <c r="O55" s="195"/>
      <c r="P55" s="195"/>
      <c r="Q55" s="195"/>
      <c r="R55" s="195"/>
      <c r="S55" s="196"/>
      <c r="T55" s="196"/>
    </row>
    <row r="56" spans="1:21" x14ac:dyDescent="0.2">
      <c r="A56" s="242" t="s">
        <v>231</v>
      </c>
      <c r="B56" s="243">
        <f>B54</f>
        <v>-3080332.5279720519</v>
      </c>
      <c r="C56" s="244" t="s">
        <v>232</v>
      </c>
      <c r="D56" s="244"/>
      <c r="E56" s="244"/>
      <c r="F56" s="245"/>
      <c r="G56" s="244"/>
      <c r="H56" s="244"/>
      <c r="I56" s="244"/>
      <c r="J56" s="245"/>
      <c r="L56" s="242" t="s">
        <v>231</v>
      </c>
      <c r="M56" s="243">
        <f>M54</f>
        <v>-3055163.985840295</v>
      </c>
      <c r="N56" s="244" t="s">
        <v>232</v>
      </c>
      <c r="O56" s="244"/>
      <c r="P56" s="244"/>
      <c r="Q56" s="245"/>
      <c r="R56" s="244"/>
      <c r="S56" s="244"/>
      <c r="T56" s="244"/>
      <c r="U56" s="245"/>
    </row>
    <row r="57" spans="1:21" x14ac:dyDescent="0.2">
      <c r="A57" s="246" t="s">
        <v>233</v>
      </c>
      <c r="B57" s="247">
        <f>-B56/B52</f>
        <v>3.0226305443407453</v>
      </c>
      <c r="C57" s="248"/>
      <c r="D57" s="248"/>
      <c r="E57" s="248"/>
      <c r="F57" s="248"/>
      <c r="G57" s="248"/>
      <c r="H57" s="248"/>
      <c r="I57" s="248"/>
      <c r="J57" s="249"/>
      <c r="L57" s="246" t="s">
        <v>233</v>
      </c>
      <c r="M57" s="247">
        <f>-M56/M52</f>
        <v>3.0083147307898881</v>
      </c>
      <c r="N57" s="248"/>
      <c r="O57" s="248"/>
      <c r="P57" s="248"/>
      <c r="Q57" s="248"/>
      <c r="R57" s="248"/>
      <c r="S57" s="248"/>
      <c r="T57" s="248"/>
      <c r="U57" s="249"/>
    </row>
    <row r="58" spans="1:21" ht="15.75" thickBot="1" x14ac:dyDescent="0.3">
      <c r="A58" s="250" t="s">
        <v>234</v>
      </c>
      <c r="B58" s="251"/>
      <c r="C58" s="251"/>
      <c r="D58" s="251"/>
      <c r="E58" s="251"/>
      <c r="F58" s="251"/>
      <c r="G58" s="252"/>
      <c r="H58" s="253">
        <f>B57</f>
        <v>3.0226305443407453</v>
      </c>
      <c r="I58" s="254" t="s">
        <v>235</v>
      </c>
      <c r="J58" s="255"/>
      <c r="L58" s="250" t="s">
        <v>234</v>
      </c>
      <c r="M58" s="251"/>
      <c r="N58" s="251"/>
      <c r="O58" s="251"/>
      <c r="P58" s="251"/>
      <c r="Q58" s="251"/>
      <c r="R58" s="252"/>
      <c r="S58" s="253">
        <f>M57</f>
        <v>3.0083147307898881</v>
      </c>
      <c r="T58" s="254" t="s">
        <v>235</v>
      </c>
      <c r="U58" s="255"/>
    </row>
    <row r="62" spans="1:21" x14ac:dyDescent="0.2">
      <c r="A62" s="191" t="s">
        <v>240</v>
      </c>
      <c r="B62" s="192"/>
      <c r="C62" s="192"/>
      <c r="D62" s="192"/>
      <c r="E62" s="192"/>
      <c r="F62" s="192"/>
      <c r="G62" s="192"/>
      <c r="H62" s="192"/>
      <c r="I62" s="192"/>
      <c r="J62" s="192"/>
      <c r="L62" s="191" t="s">
        <v>241</v>
      </c>
      <c r="M62" s="192"/>
      <c r="N62" s="192"/>
      <c r="O62" s="192"/>
      <c r="P62" s="192"/>
      <c r="Q62" s="192"/>
      <c r="R62" s="192"/>
      <c r="S62" s="192"/>
      <c r="T62" s="192"/>
    </row>
    <row r="63" spans="1:21" x14ac:dyDescent="0.2">
      <c r="A63" s="193"/>
      <c r="B63" s="193" t="s">
        <v>217</v>
      </c>
      <c r="C63" s="193"/>
      <c r="D63" s="194" t="s">
        <v>218</v>
      </c>
      <c r="E63" s="194"/>
      <c r="F63" s="194" t="s">
        <v>219</v>
      </c>
      <c r="G63" s="194"/>
      <c r="H63" s="193"/>
      <c r="I63" s="193"/>
      <c r="J63" s="195"/>
      <c r="L63" s="193"/>
      <c r="M63" s="193" t="s">
        <v>217</v>
      </c>
      <c r="N63" s="193"/>
      <c r="O63" s="194" t="s">
        <v>218</v>
      </c>
      <c r="P63" s="194"/>
      <c r="Q63" s="194" t="s">
        <v>219</v>
      </c>
      <c r="R63" s="194"/>
      <c r="S63" s="193"/>
      <c r="T63" s="193"/>
    </row>
    <row r="64" spans="1:21" x14ac:dyDescent="0.2">
      <c r="A64" s="193" t="s">
        <v>220</v>
      </c>
      <c r="B64" s="193" t="s">
        <v>242</v>
      </c>
      <c r="C64" s="193" t="s">
        <v>222</v>
      </c>
      <c r="D64" s="194" t="s">
        <v>223</v>
      </c>
      <c r="E64" s="194" t="s">
        <v>224</v>
      </c>
      <c r="F64" s="194" t="s">
        <v>225</v>
      </c>
      <c r="G64" s="194" t="s">
        <v>226</v>
      </c>
      <c r="H64" s="194" t="s">
        <v>227</v>
      </c>
      <c r="I64" s="194" t="s">
        <v>228</v>
      </c>
      <c r="J64" s="195"/>
      <c r="L64" s="193" t="s">
        <v>220</v>
      </c>
      <c r="M64" s="193" t="s">
        <v>242</v>
      </c>
      <c r="N64" s="193" t="s">
        <v>222</v>
      </c>
      <c r="O64" s="194" t="s">
        <v>223</v>
      </c>
      <c r="P64" s="194" t="s">
        <v>224</v>
      </c>
      <c r="Q64" s="194" t="s">
        <v>225</v>
      </c>
      <c r="R64" s="194" t="s">
        <v>226</v>
      </c>
      <c r="S64" s="194" t="s">
        <v>227</v>
      </c>
      <c r="T64" s="194" t="s">
        <v>228</v>
      </c>
    </row>
    <row r="65" spans="1:21" x14ac:dyDescent="0.2">
      <c r="A65" s="195"/>
      <c r="B65" s="195"/>
      <c r="C65" s="195"/>
      <c r="D65" s="196"/>
      <c r="E65" s="197">
        <v>0</v>
      </c>
      <c r="F65" s="196" t="s">
        <v>229</v>
      </c>
      <c r="G65" s="194"/>
      <c r="H65" s="194"/>
      <c r="I65" s="194"/>
      <c r="J65" s="195"/>
      <c r="L65" s="195"/>
      <c r="M65" s="195"/>
      <c r="N65" s="195"/>
      <c r="O65" s="196"/>
      <c r="P65" s="197">
        <v>0</v>
      </c>
      <c r="Q65" s="196" t="s">
        <v>229</v>
      </c>
      <c r="R65" s="194"/>
      <c r="S65" s="194"/>
      <c r="T65" s="194"/>
    </row>
    <row r="66" spans="1:21" x14ac:dyDescent="0.2">
      <c r="A66" s="198">
        <v>1</v>
      </c>
      <c r="B66" s="199">
        <f>Calculations!AC5</f>
        <v>117693.4877015505</v>
      </c>
      <c r="C66" s="200">
        <f>C9</f>
        <v>41548.119999999995</v>
      </c>
      <c r="D66" s="196">
        <f>C66/$C$14</f>
        <v>0.36939017190978463</v>
      </c>
      <c r="E66" s="196">
        <f>E65+D66</f>
        <v>0.36939017190978463</v>
      </c>
      <c r="F66" s="196">
        <f>E65+(0.5*D66)</f>
        <v>0.18469508595489231</v>
      </c>
      <c r="G66" s="196">
        <f t="shared" ref="G66:G71" si="26">SQRT(D66)*B66</f>
        <v>71531.13250169497</v>
      </c>
      <c r="H66" s="196">
        <f t="shared" ref="H66:H71" si="27">SQRT(D66)</f>
        <v>0.60777477070851227</v>
      </c>
      <c r="I66" s="196">
        <f t="shared" ref="I66:I71" si="28">F66*SQRT(D66)</f>
        <v>0.11225301351722364</v>
      </c>
      <c r="J66" s="195"/>
      <c r="L66" s="198">
        <v>1</v>
      </c>
      <c r="M66" s="199">
        <f>Calculations!AD5</f>
        <v>116923.28644807683</v>
      </c>
      <c r="N66" s="200">
        <f>C66</f>
        <v>41548.119999999995</v>
      </c>
      <c r="O66" s="196">
        <f>N66/$C$14</f>
        <v>0.36939017190978463</v>
      </c>
      <c r="P66" s="196">
        <f>P65+O66</f>
        <v>0.36939017190978463</v>
      </c>
      <c r="Q66" s="196">
        <f>P65+(0.5*O66)</f>
        <v>0.18469508595489231</v>
      </c>
      <c r="R66" s="196">
        <f t="shared" ref="R66:R71" si="29">SQRT(O66)*M66</f>
        <v>71063.0236114656</v>
      </c>
      <c r="S66" s="196">
        <f t="shared" ref="S66:S71" si="30">SQRT(O66)</f>
        <v>0.60777477070851227</v>
      </c>
      <c r="T66" s="196">
        <f t="shared" ref="T66:T71" si="31">Q66*SQRT(O66)</f>
        <v>0.11225301351722364</v>
      </c>
    </row>
    <row r="67" spans="1:21" x14ac:dyDescent="0.2">
      <c r="A67" s="198">
        <v>2</v>
      </c>
      <c r="B67" s="199">
        <f>Calculations!AC6</f>
        <v>46028.133540234812</v>
      </c>
      <c r="C67" s="200">
        <f t="shared" ref="C67:C70" si="32">C10</f>
        <v>19853.719999999998</v>
      </c>
      <c r="D67" s="196">
        <f>C67/$C$14</f>
        <v>0.17651265674232022</v>
      </c>
      <c r="E67" s="196">
        <f>E66+D67</f>
        <v>0.54590282865210482</v>
      </c>
      <c r="F67" s="196">
        <f>E66+(0.5*D67)</f>
        <v>0.45764650028094472</v>
      </c>
      <c r="G67" s="196">
        <f t="shared" si="26"/>
        <v>19337.988172543304</v>
      </c>
      <c r="H67" s="196">
        <f t="shared" si="27"/>
        <v>0.42013409376331295</v>
      </c>
      <c r="I67" s="196">
        <f t="shared" si="28"/>
        <v>0.19227289765948646</v>
      </c>
      <c r="J67" s="195"/>
      <c r="L67" s="198">
        <v>2</v>
      </c>
      <c r="M67" s="199">
        <f>Calculations!AD6</f>
        <v>45995.034535799823</v>
      </c>
      <c r="N67" s="200">
        <f t="shared" ref="N67:N70" si="33">C67</f>
        <v>19853.719999999998</v>
      </c>
      <c r="O67" s="196">
        <f>N67/$C$14</f>
        <v>0.17651265674232022</v>
      </c>
      <c r="P67" s="196">
        <f>P66+O67</f>
        <v>0.54590282865210482</v>
      </c>
      <c r="Q67" s="196">
        <f>P66+(0.5*O67)</f>
        <v>0.45764650028094472</v>
      </c>
      <c r="R67" s="196">
        <f t="shared" si="29"/>
        <v>19324.082152310541</v>
      </c>
      <c r="S67" s="196">
        <f t="shared" si="30"/>
        <v>0.42013409376331295</v>
      </c>
      <c r="T67" s="196">
        <f t="shared" si="31"/>
        <v>0.19227289765948646</v>
      </c>
    </row>
    <row r="68" spans="1:21" x14ac:dyDescent="0.2">
      <c r="A68" s="198">
        <v>3</v>
      </c>
      <c r="B68" s="199">
        <f>Calculations!AC7</f>
        <v>29861.194490648217</v>
      </c>
      <c r="C68" s="200">
        <f t="shared" si="32"/>
        <v>15258.779999999999</v>
      </c>
      <c r="D68" s="196">
        <f>C68/$C$14</f>
        <v>0.13566061153509676</v>
      </c>
      <c r="E68" s="196">
        <f>E67+D68</f>
        <v>0.68156344018720161</v>
      </c>
      <c r="F68" s="196">
        <f>E67+(0.5*D68)</f>
        <v>0.61373313441965316</v>
      </c>
      <c r="G68" s="196">
        <f t="shared" si="26"/>
        <v>10998.515251317138</v>
      </c>
      <c r="H68" s="196">
        <f t="shared" si="27"/>
        <v>0.36832134276348522</v>
      </c>
      <c r="I68" s="196">
        <f t="shared" si="28"/>
        <v>0.22605101216788923</v>
      </c>
      <c r="J68" s="195"/>
      <c r="L68" s="198">
        <v>3</v>
      </c>
      <c r="M68" s="199">
        <f>Calculations!AD7</f>
        <v>29857.560930524771</v>
      </c>
      <c r="N68" s="200">
        <f t="shared" si="33"/>
        <v>15258.779999999999</v>
      </c>
      <c r="O68" s="196">
        <f>N68/$C$14</f>
        <v>0.13566061153509676</v>
      </c>
      <c r="P68" s="196">
        <f>P67+O68</f>
        <v>0.68156344018720161</v>
      </c>
      <c r="Q68" s="196">
        <f>P67+(0.5*O68)</f>
        <v>0.61373313441965316</v>
      </c>
      <c r="R68" s="196">
        <f t="shared" si="29"/>
        <v>10997.176933573459</v>
      </c>
      <c r="S68" s="196">
        <f t="shared" si="30"/>
        <v>0.36832134276348522</v>
      </c>
      <c r="T68" s="196">
        <f t="shared" si="31"/>
        <v>0.22605101216788923</v>
      </c>
    </row>
    <row r="69" spans="1:21" x14ac:dyDescent="0.2">
      <c r="A69" s="198">
        <v>4</v>
      </c>
      <c r="B69" s="199">
        <f>Calculations!AC8</f>
        <v>26835.592564831521</v>
      </c>
      <c r="C69" s="200">
        <f t="shared" si="32"/>
        <v>15163.36</v>
      </c>
      <c r="D69" s="196">
        <f>C69/$C$14</f>
        <v>0.13481226484206632</v>
      </c>
      <c r="E69" s="196">
        <f>E68+D69</f>
        <v>0.81637570502926793</v>
      </c>
      <c r="F69" s="196">
        <f>E68+(0.5*D69)</f>
        <v>0.74896957260823482</v>
      </c>
      <c r="G69" s="196">
        <f t="shared" si="26"/>
        <v>9853.1680960844642</v>
      </c>
      <c r="H69" s="196">
        <f t="shared" si="27"/>
        <v>0.36716789734679461</v>
      </c>
      <c r="I69" s="196">
        <f t="shared" si="28"/>
        <v>0.27499758315129302</v>
      </c>
      <c r="J69" s="195"/>
      <c r="L69" s="198">
        <v>4</v>
      </c>
      <c r="M69" s="199">
        <f>Calculations!AD8</f>
        <v>26835.004076548837</v>
      </c>
      <c r="N69" s="200">
        <f t="shared" si="33"/>
        <v>15163.36</v>
      </c>
      <c r="O69" s="196">
        <f>N69/$C$14</f>
        <v>0.13481226484206632</v>
      </c>
      <c r="P69" s="196">
        <f>P68+O69</f>
        <v>0.81637570502926793</v>
      </c>
      <c r="Q69" s="196">
        <f>P68+(0.5*O69)</f>
        <v>0.74896957260823482</v>
      </c>
      <c r="R69" s="196">
        <f t="shared" si="29"/>
        <v>9852.9520220790982</v>
      </c>
      <c r="S69" s="196">
        <f t="shared" si="30"/>
        <v>0.36716789734679461</v>
      </c>
      <c r="T69" s="196">
        <f t="shared" si="31"/>
        <v>0.27499758315129302</v>
      </c>
    </row>
    <row r="70" spans="1:21" x14ac:dyDescent="0.2">
      <c r="A70" s="198">
        <v>5</v>
      </c>
      <c r="B70" s="199">
        <f>Calculations!AC9</f>
        <v>33467.411876334059</v>
      </c>
      <c r="C70" s="200">
        <f t="shared" si="32"/>
        <v>20653.620000000003</v>
      </c>
      <c r="D70" s="196">
        <f>C70/$C$14</f>
        <v>0.18362429497073196</v>
      </c>
      <c r="E70" s="196">
        <f>E69+D70</f>
        <v>0.99999999999999989</v>
      </c>
      <c r="F70" s="196">
        <f>E69+(0.5*D70)</f>
        <v>0.90818785251463385</v>
      </c>
      <c r="G70" s="196">
        <f t="shared" si="26"/>
        <v>14341.256359354149</v>
      </c>
      <c r="H70" s="196">
        <f t="shared" si="27"/>
        <v>0.42851405457783059</v>
      </c>
      <c r="I70" s="196">
        <f t="shared" si="28"/>
        <v>0.3891712589993786</v>
      </c>
      <c r="J70" s="195"/>
      <c r="L70" s="198">
        <v>5</v>
      </c>
      <c r="M70" s="199">
        <f>Calculations!AD9</f>
        <v>33467.119609166773</v>
      </c>
      <c r="N70" s="200">
        <f t="shared" si="33"/>
        <v>20653.620000000003</v>
      </c>
      <c r="O70" s="196">
        <f>N70/$C$14</f>
        <v>0.18362429497073196</v>
      </c>
      <c r="P70" s="196">
        <f>P69+O70</f>
        <v>0.99999999999999989</v>
      </c>
      <c r="Q70" s="196">
        <f>P69+(0.5*O70)</f>
        <v>0.90818785251463385</v>
      </c>
      <c r="R70" s="196">
        <f t="shared" si="29"/>
        <v>14341.131118765275</v>
      </c>
      <c r="S70" s="196">
        <f t="shared" si="30"/>
        <v>0.42851405457783059</v>
      </c>
      <c r="T70" s="196">
        <f t="shared" si="31"/>
        <v>0.3891712589993786</v>
      </c>
    </row>
    <row r="71" spans="1:21" x14ac:dyDescent="0.2">
      <c r="A71" s="195" t="s">
        <v>76</v>
      </c>
      <c r="B71" s="199">
        <f>AVERAGE(B66:B70)</f>
        <v>50777.164034719826</v>
      </c>
      <c r="C71" s="200">
        <f>SUM(C66:C70)</f>
        <v>112477.6</v>
      </c>
      <c r="D71" s="196"/>
      <c r="E71" s="196"/>
      <c r="F71" s="196"/>
      <c r="G71" s="196">
        <f t="shared" si="26"/>
        <v>0</v>
      </c>
      <c r="H71" s="196">
        <f t="shared" si="27"/>
        <v>0</v>
      </c>
      <c r="I71" s="196">
        <f t="shared" si="28"/>
        <v>0</v>
      </c>
      <c r="J71" s="195"/>
      <c r="L71" s="195" t="s">
        <v>76</v>
      </c>
      <c r="M71" s="199">
        <f>AVERAGE(M66:M70)</f>
        <v>50615.601120023413</v>
      </c>
      <c r="N71" s="200">
        <f>SUM(N66:N70)</f>
        <v>112477.6</v>
      </c>
      <c r="O71" s="196"/>
      <c r="P71" s="196"/>
      <c r="Q71" s="196"/>
      <c r="R71" s="196">
        <f t="shared" si="29"/>
        <v>0</v>
      </c>
      <c r="S71" s="196">
        <f t="shared" si="30"/>
        <v>0</v>
      </c>
      <c r="T71" s="196">
        <f t="shared" si="31"/>
        <v>0</v>
      </c>
    </row>
    <row r="72" spans="1:21" x14ac:dyDescent="0.2">
      <c r="A72" s="195"/>
      <c r="B72" s="199">
        <f>B66-B70</f>
        <v>84226.075825216452</v>
      </c>
      <c r="C72" s="199"/>
      <c r="D72" s="199"/>
      <c r="E72" s="199"/>
      <c r="F72" s="199"/>
      <c r="G72" s="199"/>
      <c r="H72" s="199"/>
      <c r="I72" s="199"/>
      <c r="J72" s="199"/>
      <c r="K72" s="199"/>
      <c r="L72" s="199"/>
      <c r="M72" s="199">
        <f t="shared" ref="M72" si="34">M66-M70</f>
        <v>83456.166838910052</v>
      </c>
      <c r="N72" s="195"/>
      <c r="O72" s="195"/>
      <c r="P72" s="195"/>
      <c r="Q72" s="195"/>
      <c r="R72" s="195"/>
      <c r="S72" s="195"/>
      <c r="T72" s="195"/>
    </row>
    <row r="73" spans="1:21" x14ac:dyDescent="0.2">
      <c r="A73" s="195" t="s">
        <v>230</v>
      </c>
      <c r="B73" s="196">
        <f>LINEST(G66:G70,H66:I70,0)</f>
        <v>-130963.80578518295</v>
      </c>
      <c r="C73" s="195"/>
      <c r="D73" s="195"/>
      <c r="E73" s="195"/>
      <c r="F73" s="195"/>
      <c r="G73" s="195"/>
      <c r="H73" s="196"/>
      <c r="I73" s="196"/>
      <c r="J73" s="195"/>
      <c r="L73" s="195" t="s">
        <v>230</v>
      </c>
      <c r="M73" s="196">
        <f>LINEST(R66:R70,S66:T70,0)</f>
        <v>-129808.05786741138</v>
      </c>
      <c r="N73" s="195"/>
      <c r="O73" s="195"/>
      <c r="P73" s="195"/>
      <c r="Q73" s="195"/>
      <c r="R73" s="195"/>
      <c r="S73" s="196"/>
      <c r="T73" s="196"/>
    </row>
    <row r="74" spans="1:21" ht="13.5" thickBot="1" x14ac:dyDescent="0.25">
      <c r="A74" s="195"/>
      <c r="B74" s="196"/>
      <c r="C74" s="195"/>
      <c r="D74" s="195"/>
      <c r="E74" s="195"/>
      <c r="F74" s="195"/>
      <c r="G74" s="195"/>
      <c r="H74" s="196"/>
      <c r="I74" s="196"/>
      <c r="J74" s="195"/>
      <c r="L74" s="195"/>
      <c r="M74" s="196"/>
      <c r="N74" s="195"/>
      <c r="O74" s="195"/>
      <c r="P74" s="195"/>
      <c r="Q74" s="195"/>
      <c r="R74" s="195"/>
      <c r="S74" s="196"/>
      <c r="T74" s="196"/>
    </row>
    <row r="75" spans="1:21" x14ac:dyDescent="0.2">
      <c r="A75" s="242" t="s">
        <v>231</v>
      </c>
      <c r="B75" s="243">
        <f>B73</f>
        <v>-130963.80578518295</v>
      </c>
      <c r="C75" s="244" t="s">
        <v>232</v>
      </c>
      <c r="D75" s="244"/>
      <c r="E75" s="244"/>
      <c r="F75" s="245"/>
      <c r="G75" s="244"/>
      <c r="H75" s="244"/>
      <c r="I75" s="244"/>
      <c r="J75" s="245"/>
      <c r="L75" s="242" t="s">
        <v>231</v>
      </c>
      <c r="M75" s="243">
        <f>M73</f>
        <v>-129808.05786741138</v>
      </c>
      <c r="N75" s="244" t="s">
        <v>232</v>
      </c>
      <c r="O75" s="244"/>
      <c r="P75" s="244"/>
      <c r="Q75" s="245"/>
      <c r="R75" s="244"/>
      <c r="S75" s="244"/>
      <c r="T75" s="244"/>
      <c r="U75" s="245"/>
    </row>
    <row r="76" spans="1:21" x14ac:dyDescent="0.2">
      <c r="A76" s="246" t="s">
        <v>233</v>
      </c>
      <c r="B76" s="247">
        <f>-B75/B71</f>
        <v>2.5791870868493958</v>
      </c>
      <c r="C76" s="248"/>
      <c r="D76" s="248"/>
      <c r="E76" s="248"/>
      <c r="F76" s="248"/>
      <c r="G76" s="248"/>
      <c r="H76" s="248"/>
      <c r="I76" s="248"/>
      <c r="J76" s="249"/>
      <c r="L76" s="246" t="s">
        <v>233</v>
      </c>
      <c r="M76" s="247">
        <f>-M75/M71</f>
        <v>2.564585918076939</v>
      </c>
      <c r="N76" s="248"/>
      <c r="O76" s="248"/>
      <c r="P76" s="248"/>
      <c r="Q76" s="248"/>
      <c r="R76" s="248"/>
      <c r="S76" s="248"/>
      <c r="T76" s="248"/>
      <c r="U76" s="249"/>
    </row>
    <row r="77" spans="1:21" ht="15.75" thickBot="1" x14ac:dyDescent="0.3">
      <c r="A77" s="250" t="s">
        <v>234</v>
      </c>
      <c r="B77" s="251"/>
      <c r="C77" s="251"/>
      <c r="D77" s="251"/>
      <c r="E77" s="251"/>
      <c r="F77" s="251"/>
      <c r="G77" s="252"/>
      <c r="H77" s="253">
        <f>B76</f>
        <v>2.5791870868493958</v>
      </c>
      <c r="I77" s="254" t="s">
        <v>235</v>
      </c>
      <c r="J77" s="255"/>
      <c r="L77" s="250" t="s">
        <v>234</v>
      </c>
      <c r="M77" s="251"/>
      <c r="N77" s="251"/>
      <c r="O77" s="251"/>
      <c r="P77" s="251"/>
      <c r="Q77" s="251"/>
      <c r="R77" s="252"/>
      <c r="S77" s="253">
        <f>M76</f>
        <v>2.564585918076939</v>
      </c>
      <c r="T77" s="254" t="s">
        <v>235</v>
      </c>
      <c r="U77" s="255"/>
    </row>
    <row r="81" spans="1:21" x14ac:dyDescent="0.2">
      <c r="A81" s="191" t="s">
        <v>243</v>
      </c>
      <c r="B81" s="192"/>
      <c r="C81" s="192"/>
      <c r="D81" s="192"/>
      <c r="E81" s="192"/>
      <c r="F81" s="192"/>
      <c r="G81" s="192"/>
      <c r="H81" s="192"/>
      <c r="I81" s="192"/>
      <c r="J81" s="192"/>
      <c r="L81" s="191" t="s">
        <v>244</v>
      </c>
      <c r="M81" s="192"/>
      <c r="N81" s="192"/>
      <c r="O81" s="192"/>
      <c r="P81" s="192"/>
      <c r="Q81" s="192"/>
      <c r="R81" s="192"/>
      <c r="S81" s="192"/>
      <c r="T81" s="192"/>
    </row>
    <row r="82" spans="1:21" x14ac:dyDescent="0.2">
      <c r="A82" s="193"/>
      <c r="B82" s="193" t="s">
        <v>217</v>
      </c>
      <c r="C82" s="193"/>
      <c r="D82" s="194" t="s">
        <v>218</v>
      </c>
      <c r="E82" s="194"/>
      <c r="F82" s="194" t="s">
        <v>219</v>
      </c>
      <c r="G82" s="194"/>
      <c r="H82" s="193"/>
      <c r="I82" s="193"/>
      <c r="J82" s="195"/>
      <c r="L82" s="193"/>
      <c r="M82" s="193" t="s">
        <v>217</v>
      </c>
      <c r="N82" s="193"/>
      <c r="O82" s="194" t="s">
        <v>218</v>
      </c>
      <c r="P82" s="194"/>
      <c r="Q82" s="194" t="s">
        <v>219</v>
      </c>
      <c r="R82" s="194"/>
      <c r="S82" s="193"/>
      <c r="T82" s="193"/>
    </row>
    <row r="83" spans="1:21" x14ac:dyDescent="0.2">
      <c r="A83" s="193" t="s">
        <v>220</v>
      </c>
      <c r="B83" s="193" t="s">
        <v>242</v>
      </c>
      <c r="C83" s="193" t="s">
        <v>222</v>
      </c>
      <c r="D83" s="194" t="s">
        <v>223</v>
      </c>
      <c r="E83" s="194" t="s">
        <v>224</v>
      </c>
      <c r="F83" s="194" t="s">
        <v>225</v>
      </c>
      <c r="G83" s="194" t="s">
        <v>226</v>
      </c>
      <c r="H83" s="194" t="s">
        <v>227</v>
      </c>
      <c r="I83" s="194" t="s">
        <v>228</v>
      </c>
      <c r="J83" s="195"/>
      <c r="L83" s="193" t="s">
        <v>220</v>
      </c>
      <c r="M83" s="193" t="s">
        <v>242</v>
      </c>
      <c r="N83" s="193" t="s">
        <v>222</v>
      </c>
      <c r="O83" s="194" t="s">
        <v>223</v>
      </c>
      <c r="P83" s="194" t="s">
        <v>224</v>
      </c>
      <c r="Q83" s="194" t="s">
        <v>225</v>
      </c>
      <c r="R83" s="194" t="s">
        <v>226</v>
      </c>
      <c r="S83" s="194" t="s">
        <v>227</v>
      </c>
      <c r="T83" s="194" t="s">
        <v>228</v>
      </c>
    </row>
    <row r="84" spans="1:21" x14ac:dyDescent="0.2">
      <c r="A84" s="195"/>
      <c r="B84" s="195"/>
      <c r="C84" s="195"/>
      <c r="D84" s="196"/>
      <c r="E84" s="197">
        <v>0</v>
      </c>
      <c r="F84" s="196" t="s">
        <v>229</v>
      </c>
      <c r="G84" s="194"/>
      <c r="H84" s="194"/>
      <c r="I84" s="194"/>
      <c r="J84" s="195"/>
      <c r="L84" s="195"/>
      <c r="M84" s="195"/>
      <c r="N84" s="195"/>
      <c r="O84" s="196"/>
      <c r="P84" s="197">
        <v>0</v>
      </c>
      <c r="Q84" s="196" t="s">
        <v>229</v>
      </c>
      <c r="R84" s="194"/>
      <c r="S84" s="194"/>
      <c r="T84" s="194"/>
    </row>
    <row r="85" spans="1:21" x14ac:dyDescent="0.2">
      <c r="A85" s="198">
        <v>1</v>
      </c>
      <c r="B85" s="199">
        <f>Calculations!AI5</f>
        <v>1052850.6771466041</v>
      </c>
      <c r="C85" s="200">
        <f>C66</f>
        <v>41548.119999999995</v>
      </c>
      <c r="D85" s="196">
        <f>C85/$C$14</f>
        <v>0.36939017190978463</v>
      </c>
      <c r="E85" s="196">
        <f>E84+D85</f>
        <v>0.36939017190978463</v>
      </c>
      <c r="F85" s="196">
        <f>E84+(0.5*D85)</f>
        <v>0.18469508595489231</v>
      </c>
      <c r="G85" s="196">
        <f t="shared" ref="G85:G90" si="35">SQRT(D85)*B85</f>
        <v>639896.07889307919</v>
      </c>
      <c r="H85" s="196">
        <f t="shared" ref="H85:H90" si="36">SQRT(D85)</f>
        <v>0.60777477070851227</v>
      </c>
      <c r="I85" s="196">
        <f t="shared" ref="I85:I90" si="37">F85*SQRT(D85)</f>
        <v>0.11225301351722364</v>
      </c>
      <c r="J85" s="195"/>
      <c r="L85" s="198">
        <v>1</v>
      </c>
      <c r="M85" s="199">
        <f>Calculations!AJ5</f>
        <v>1046897.3980211264</v>
      </c>
      <c r="N85" s="200">
        <f>C85</f>
        <v>41548.119999999995</v>
      </c>
      <c r="O85" s="196">
        <f>N85/$C$14</f>
        <v>0.36939017190978463</v>
      </c>
      <c r="P85" s="196">
        <f>P84+O85</f>
        <v>0.36939017190978463</v>
      </c>
      <c r="Q85" s="196">
        <f>P84+(0.5*O85)</f>
        <v>0.18469508595489231</v>
      </c>
      <c r="R85" s="196">
        <f t="shared" ref="R85:R90" si="38">SQRT(O85)*M85</f>
        <v>636277.82603762823</v>
      </c>
      <c r="S85" s="196">
        <f t="shared" ref="S85:S90" si="39">SQRT(O85)</f>
        <v>0.60777477070851227</v>
      </c>
      <c r="T85" s="196">
        <f t="shared" ref="T85:T90" si="40">Q85*SQRT(O85)</f>
        <v>0.11225301351722364</v>
      </c>
    </row>
    <row r="86" spans="1:21" x14ac:dyDescent="0.2">
      <c r="A86" s="198">
        <v>2</v>
      </c>
      <c r="B86" s="199">
        <f>Calculations!AI6</f>
        <v>429034.64659863396</v>
      </c>
      <c r="C86" s="200">
        <f t="shared" ref="C86:C89" si="41">C67</f>
        <v>19853.719999999998</v>
      </c>
      <c r="D86" s="196">
        <f>C86/$C$14</f>
        <v>0.17651265674232022</v>
      </c>
      <c r="E86" s="196">
        <f>E85+D86</f>
        <v>0.54590282865210482</v>
      </c>
      <c r="F86" s="196">
        <f>E85+(0.5*D86)</f>
        <v>0.45764650028094472</v>
      </c>
      <c r="G86" s="196">
        <f t="shared" si="35"/>
        <v>180252.08244178031</v>
      </c>
      <c r="H86" s="196">
        <f t="shared" si="36"/>
        <v>0.42013409376331295</v>
      </c>
      <c r="I86" s="196">
        <f t="shared" si="37"/>
        <v>0.19227289765948646</v>
      </c>
      <c r="J86" s="195"/>
      <c r="L86" s="198">
        <v>2</v>
      </c>
      <c r="M86" s="199">
        <f>Calculations!AJ6</f>
        <v>428757.63333586417</v>
      </c>
      <c r="N86" s="200">
        <f t="shared" ref="N86:N89" si="42">C86</f>
        <v>19853.719999999998</v>
      </c>
      <c r="O86" s="196">
        <f>N86/$C$14</f>
        <v>0.17651265674232022</v>
      </c>
      <c r="P86" s="196">
        <f>P85+O86</f>
        <v>0.54590282865210482</v>
      </c>
      <c r="Q86" s="196">
        <f>P85+(0.5*O86)</f>
        <v>0.45764650028094472</v>
      </c>
      <c r="R86" s="196">
        <f t="shared" si="38"/>
        <v>180135.69972566611</v>
      </c>
      <c r="S86" s="196">
        <f t="shared" si="39"/>
        <v>0.42013409376331295</v>
      </c>
      <c r="T86" s="196">
        <f t="shared" si="40"/>
        <v>0.19227289765948646</v>
      </c>
    </row>
    <row r="87" spans="1:21" x14ac:dyDescent="0.2">
      <c r="A87" s="198">
        <v>3</v>
      </c>
      <c r="B87" s="199">
        <f>Calculations!AI7</f>
        <v>283774.57718290249</v>
      </c>
      <c r="C87" s="200">
        <f t="shared" si="41"/>
        <v>15258.779999999999</v>
      </c>
      <c r="D87" s="196">
        <f>C87/$C$14</f>
        <v>0.13566061153509676</v>
      </c>
      <c r="E87" s="196">
        <f>E86+D87</f>
        <v>0.68156344018720161</v>
      </c>
      <c r="F87" s="196">
        <f>E86+(0.5*D87)</f>
        <v>0.61373313441965316</v>
      </c>
      <c r="G87" s="196">
        <f t="shared" si="35"/>
        <v>104520.23331014691</v>
      </c>
      <c r="H87" s="196">
        <f t="shared" si="36"/>
        <v>0.36832134276348522</v>
      </c>
      <c r="I87" s="196">
        <f t="shared" si="37"/>
        <v>0.22605101216788923</v>
      </c>
      <c r="J87" s="195"/>
      <c r="L87" s="198">
        <v>3</v>
      </c>
      <c r="M87" s="199">
        <f>Calculations!AJ7</f>
        <v>283742.89894627238</v>
      </c>
      <c r="N87" s="200">
        <f t="shared" si="42"/>
        <v>15258.779999999999</v>
      </c>
      <c r="O87" s="196">
        <f>N87/$C$14</f>
        <v>0.13566061153509676</v>
      </c>
      <c r="P87" s="196">
        <f>P86+O87</f>
        <v>0.68156344018720161</v>
      </c>
      <c r="Q87" s="196">
        <f>P86+(0.5*O87)</f>
        <v>0.61373313441965316</v>
      </c>
      <c r="R87" s="196">
        <f t="shared" si="38"/>
        <v>104508.56553949494</v>
      </c>
      <c r="S87" s="196">
        <f t="shared" si="39"/>
        <v>0.36832134276348522</v>
      </c>
      <c r="T87" s="196">
        <f t="shared" si="40"/>
        <v>0.22605101216788923</v>
      </c>
    </row>
    <row r="88" spans="1:21" x14ac:dyDescent="0.2">
      <c r="A88" s="198">
        <v>4</v>
      </c>
      <c r="B88" s="199">
        <f>Calculations!AI8</f>
        <v>258060.42829423692</v>
      </c>
      <c r="C88" s="200">
        <f t="shared" si="41"/>
        <v>15163.36</v>
      </c>
      <c r="D88" s="196">
        <f>C88/$C$14</f>
        <v>0.13481226484206632</v>
      </c>
      <c r="E88" s="196">
        <f>E87+D88</f>
        <v>0.81637570502926793</v>
      </c>
      <c r="F88" s="196">
        <f>E87+(0.5*D88)</f>
        <v>0.74896957260823482</v>
      </c>
      <c r="G88" s="196">
        <f t="shared" si="35"/>
        <v>94751.504845208226</v>
      </c>
      <c r="H88" s="196">
        <f t="shared" si="36"/>
        <v>0.36716789734679461</v>
      </c>
      <c r="I88" s="196">
        <f t="shared" si="37"/>
        <v>0.27499758315129302</v>
      </c>
      <c r="J88" s="195"/>
      <c r="L88" s="198">
        <v>4</v>
      </c>
      <c r="M88" s="199">
        <f>Calculations!AJ8</f>
        <v>258055.17147255031</v>
      </c>
      <c r="N88" s="200">
        <f t="shared" si="42"/>
        <v>15163.36</v>
      </c>
      <c r="O88" s="196">
        <f>N88/$C$14</f>
        <v>0.13481226484206632</v>
      </c>
      <c r="P88" s="196">
        <f>P87+O88</f>
        <v>0.81637570502926793</v>
      </c>
      <c r="Q88" s="196">
        <f>P87+(0.5*O88)</f>
        <v>0.74896957260823482</v>
      </c>
      <c r="R88" s="196">
        <f t="shared" si="38"/>
        <v>94749.574709042834</v>
      </c>
      <c r="S88" s="196">
        <f t="shared" si="39"/>
        <v>0.36716789734679461</v>
      </c>
      <c r="T88" s="196">
        <f t="shared" si="40"/>
        <v>0.27499758315129302</v>
      </c>
    </row>
    <row r="89" spans="1:21" x14ac:dyDescent="0.2">
      <c r="A89" s="198">
        <v>5</v>
      </c>
      <c r="B89" s="199">
        <f>Calculations!AI9</f>
        <v>326437.31280279951</v>
      </c>
      <c r="C89" s="200">
        <f t="shared" si="41"/>
        <v>20653.620000000003</v>
      </c>
      <c r="D89" s="196">
        <f>C89/$C$14</f>
        <v>0.18362429497073196</v>
      </c>
      <c r="E89" s="196">
        <f>E88+D89</f>
        <v>0.99999999999999989</v>
      </c>
      <c r="F89" s="196">
        <f>E88+(0.5*D89)</f>
        <v>0.90818785251463385</v>
      </c>
      <c r="G89" s="196">
        <f t="shared" si="35"/>
        <v>139882.97647461918</v>
      </c>
      <c r="H89" s="196">
        <f t="shared" si="36"/>
        <v>0.42851405457783059</v>
      </c>
      <c r="I89" s="196">
        <f t="shared" si="37"/>
        <v>0.3891712589993786</v>
      </c>
      <c r="J89" s="195"/>
      <c r="L89" s="198">
        <v>5</v>
      </c>
      <c r="M89" s="199">
        <f>Calculations!AJ9</f>
        <v>326434.62296215171</v>
      </c>
      <c r="N89" s="200">
        <f t="shared" si="42"/>
        <v>20653.620000000003</v>
      </c>
      <c r="O89" s="196">
        <f>N89/$C$14</f>
        <v>0.18362429497073196</v>
      </c>
      <c r="P89" s="196">
        <f>P88+O89</f>
        <v>0.99999999999999989</v>
      </c>
      <c r="Q89" s="196">
        <f>P88+(0.5*O89)</f>
        <v>0.90818785251463385</v>
      </c>
      <c r="R89" s="196">
        <f t="shared" si="38"/>
        <v>139881.82384009703</v>
      </c>
      <c r="S89" s="196">
        <f t="shared" si="39"/>
        <v>0.42851405457783059</v>
      </c>
      <c r="T89" s="196">
        <f t="shared" si="40"/>
        <v>0.3891712589993786</v>
      </c>
    </row>
    <row r="90" spans="1:21" x14ac:dyDescent="0.2">
      <c r="A90" s="195" t="s">
        <v>76</v>
      </c>
      <c r="B90" s="199">
        <f>AVERAGE(B85:B89)</f>
        <v>470031.5284050355</v>
      </c>
      <c r="C90" s="200">
        <f>SUM(C85:C89)</f>
        <v>112477.6</v>
      </c>
      <c r="D90" s="196"/>
      <c r="E90" s="196"/>
      <c r="F90" s="196"/>
      <c r="G90" s="196">
        <f t="shared" si="35"/>
        <v>0</v>
      </c>
      <c r="H90" s="196">
        <f t="shared" si="36"/>
        <v>0</v>
      </c>
      <c r="I90" s="196">
        <f t="shared" si="37"/>
        <v>0</v>
      </c>
      <c r="J90" s="195"/>
      <c r="L90" s="195" t="s">
        <v>76</v>
      </c>
      <c r="M90" s="199">
        <f>AVERAGE(M85:M89)</f>
        <v>468777.54494759301</v>
      </c>
      <c r="N90" s="200">
        <f>SUM(N85:N89)</f>
        <v>112477.6</v>
      </c>
      <c r="O90" s="196"/>
      <c r="P90" s="196"/>
      <c r="Q90" s="196"/>
      <c r="R90" s="196">
        <f t="shared" si="38"/>
        <v>0</v>
      </c>
      <c r="S90" s="196">
        <f t="shared" si="39"/>
        <v>0</v>
      </c>
      <c r="T90" s="196">
        <f t="shared" si="40"/>
        <v>0</v>
      </c>
    </row>
    <row r="91" spans="1:21" x14ac:dyDescent="0.2">
      <c r="A91" s="195"/>
      <c r="B91" s="199">
        <f>B85-B89</f>
        <v>726413.36434380454</v>
      </c>
      <c r="C91" s="199"/>
      <c r="D91" s="199"/>
      <c r="E91" s="199"/>
      <c r="F91" s="199"/>
      <c r="G91" s="199"/>
      <c r="H91" s="199"/>
      <c r="I91" s="199"/>
      <c r="J91" s="199"/>
      <c r="K91" s="199"/>
      <c r="L91" s="199"/>
      <c r="M91" s="199">
        <f t="shared" ref="M91" si="43">M85-M89</f>
        <v>720462.77505897474</v>
      </c>
      <c r="N91" s="195"/>
      <c r="O91" s="195"/>
      <c r="P91" s="195"/>
      <c r="Q91" s="195"/>
      <c r="R91" s="195"/>
      <c r="S91" s="195"/>
      <c r="T91" s="195"/>
    </row>
    <row r="92" spans="1:21" x14ac:dyDescent="0.2">
      <c r="A92" s="195" t="s">
        <v>230</v>
      </c>
      <c r="B92" s="196">
        <f>LINEST(G85:G89,H85:I89,0)</f>
        <v>-1136075.6341535735</v>
      </c>
      <c r="C92" s="195"/>
      <c r="D92" s="195"/>
      <c r="E92" s="195"/>
      <c r="F92" s="195"/>
      <c r="G92" s="195"/>
      <c r="H92" s="196"/>
      <c r="I92" s="196"/>
      <c r="J92" s="195"/>
      <c r="L92" s="195" t="s">
        <v>230</v>
      </c>
      <c r="M92" s="196">
        <f>LINEST(R85:R89,S85:T89,0)</f>
        <v>-1127141.6656962784</v>
      </c>
      <c r="N92" s="195"/>
      <c r="O92" s="195"/>
      <c r="P92" s="195"/>
      <c r="Q92" s="195"/>
      <c r="R92" s="195"/>
      <c r="S92" s="196"/>
      <c r="T92" s="196"/>
    </row>
    <row r="93" spans="1:21" ht="13.5" thickBot="1" x14ac:dyDescent="0.25">
      <c r="A93" s="195"/>
      <c r="B93" s="196"/>
      <c r="C93" s="195"/>
      <c r="D93" s="195"/>
      <c r="E93" s="195"/>
      <c r="F93" s="195"/>
      <c r="G93" s="195"/>
      <c r="H93" s="196"/>
      <c r="I93" s="196"/>
      <c r="J93" s="195"/>
      <c r="L93" s="195"/>
      <c r="M93" s="196"/>
      <c r="N93" s="195"/>
      <c r="O93" s="195"/>
      <c r="P93" s="195"/>
      <c r="Q93" s="195"/>
      <c r="R93" s="195"/>
      <c r="S93" s="196"/>
      <c r="T93" s="196"/>
    </row>
    <row r="94" spans="1:21" x14ac:dyDescent="0.2">
      <c r="A94" s="242" t="s">
        <v>231</v>
      </c>
      <c r="B94" s="243">
        <f>B92</f>
        <v>-1136075.6341535735</v>
      </c>
      <c r="C94" s="244" t="s">
        <v>232</v>
      </c>
      <c r="D94" s="244"/>
      <c r="E94" s="244"/>
      <c r="F94" s="245"/>
      <c r="G94" s="244"/>
      <c r="H94" s="244"/>
      <c r="I94" s="244"/>
      <c r="J94" s="245"/>
      <c r="L94" s="242" t="s">
        <v>231</v>
      </c>
      <c r="M94" s="243">
        <f>M92</f>
        <v>-1127141.6656962784</v>
      </c>
      <c r="N94" s="244" t="s">
        <v>232</v>
      </c>
      <c r="O94" s="244"/>
      <c r="P94" s="244"/>
      <c r="Q94" s="245"/>
      <c r="R94" s="244"/>
      <c r="S94" s="244"/>
      <c r="T94" s="244"/>
      <c r="U94" s="245"/>
    </row>
    <row r="95" spans="1:21" x14ac:dyDescent="0.2">
      <c r="A95" s="246" t="s">
        <v>233</v>
      </c>
      <c r="B95" s="247">
        <f>-B94/B90</f>
        <v>2.4170200624809888</v>
      </c>
      <c r="C95" s="248"/>
      <c r="D95" s="248"/>
      <c r="E95" s="248"/>
      <c r="F95" s="248"/>
      <c r="G95" s="248"/>
      <c r="H95" s="248"/>
      <c r="I95" s="248"/>
      <c r="J95" s="249"/>
      <c r="L95" s="246" t="s">
        <v>233</v>
      </c>
      <c r="M95" s="247">
        <f>-M94/M90</f>
        <v>2.4044275965101685</v>
      </c>
      <c r="N95" s="248"/>
      <c r="O95" s="248"/>
      <c r="P95" s="248"/>
      <c r="Q95" s="248"/>
      <c r="R95" s="248"/>
      <c r="S95" s="248"/>
      <c r="T95" s="248"/>
      <c r="U95" s="249"/>
    </row>
    <row r="96" spans="1:21" ht="15.75" thickBot="1" x14ac:dyDescent="0.3">
      <c r="A96" s="250" t="s">
        <v>234</v>
      </c>
      <c r="B96" s="251"/>
      <c r="C96" s="251"/>
      <c r="D96" s="251"/>
      <c r="E96" s="251"/>
      <c r="F96" s="251"/>
      <c r="G96" s="252"/>
      <c r="H96" s="253">
        <f>B95</f>
        <v>2.4170200624809888</v>
      </c>
      <c r="I96" s="254" t="s">
        <v>235</v>
      </c>
      <c r="J96" s="255"/>
      <c r="L96" s="250" t="s">
        <v>234</v>
      </c>
      <c r="M96" s="251"/>
      <c r="N96" s="251"/>
      <c r="O96" s="251"/>
      <c r="P96" s="251"/>
      <c r="Q96" s="251"/>
      <c r="R96" s="252"/>
      <c r="S96" s="253">
        <f>M95</f>
        <v>2.4044275965101685</v>
      </c>
      <c r="T96" s="254" t="s">
        <v>235</v>
      </c>
      <c r="U96" s="255"/>
    </row>
    <row r="100" spans="1:20" x14ac:dyDescent="0.2">
      <c r="A100" s="191" t="s">
        <v>245</v>
      </c>
      <c r="B100" s="192"/>
      <c r="C100" s="192"/>
      <c r="D100" s="192"/>
      <c r="E100" s="192"/>
      <c r="F100" s="192"/>
      <c r="G100" s="192"/>
      <c r="H100" s="192"/>
      <c r="I100" s="192"/>
      <c r="J100" s="192"/>
      <c r="L100" s="191" t="s">
        <v>246</v>
      </c>
      <c r="M100" s="192"/>
      <c r="N100" s="192"/>
      <c r="O100" s="192"/>
      <c r="P100" s="192"/>
      <c r="Q100" s="192"/>
      <c r="R100" s="192"/>
      <c r="S100" s="192"/>
      <c r="T100" s="192"/>
    </row>
    <row r="101" spans="1:20" x14ac:dyDescent="0.2">
      <c r="A101" s="193"/>
      <c r="B101" s="193" t="s">
        <v>217</v>
      </c>
      <c r="C101" s="193"/>
      <c r="D101" s="194" t="s">
        <v>218</v>
      </c>
      <c r="E101" s="194"/>
      <c r="F101" s="194" t="s">
        <v>219</v>
      </c>
      <c r="G101" s="194"/>
      <c r="H101" s="193"/>
      <c r="I101" s="193"/>
      <c r="J101" s="195"/>
      <c r="L101" s="193"/>
      <c r="M101" s="193" t="s">
        <v>217</v>
      </c>
      <c r="N101" s="193"/>
      <c r="O101" s="194" t="s">
        <v>218</v>
      </c>
      <c r="P101" s="194"/>
      <c r="Q101" s="194" t="s">
        <v>219</v>
      </c>
      <c r="R101" s="194"/>
      <c r="S101" s="193"/>
      <c r="T101" s="193"/>
    </row>
    <row r="102" spans="1:20" x14ac:dyDescent="0.2">
      <c r="A102" s="193" t="s">
        <v>220</v>
      </c>
      <c r="B102" s="193" t="s">
        <v>242</v>
      </c>
      <c r="C102" s="193" t="s">
        <v>222</v>
      </c>
      <c r="D102" s="194" t="s">
        <v>223</v>
      </c>
      <c r="E102" s="194" t="s">
        <v>224</v>
      </c>
      <c r="F102" s="194" t="s">
        <v>225</v>
      </c>
      <c r="G102" s="194" t="s">
        <v>226</v>
      </c>
      <c r="H102" s="194" t="s">
        <v>227</v>
      </c>
      <c r="I102" s="194" t="s">
        <v>228</v>
      </c>
      <c r="J102" s="195"/>
      <c r="L102" s="193" t="s">
        <v>220</v>
      </c>
      <c r="M102" s="193" t="s">
        <v>242</v>
      </c>
      <c r="N102" s="193" t="s">
        <v>222</v>
      </c>
      <c r="O102" s="194" t="s">
        <v>223</v>
      </c>
      <c r="P102" s="194" t="s">
        <v>224</v>
      </c>
      <c r="Q102" s="194" t="s">
        <v>225</v>
      </c>
      <c r="R102" s="194" t="s">
        <v>226</v>
      </c>
      <c r="S102" s="194" t="s">
        <v>227</v>
      </c>
      <c r="T102" s="194" t="s">
        <v>228</v>
      </c>
    </row>
    <row r="103" spans="1:20" x14ac:dyDescent="0.2">
      <c r="A103" s="195"/>
      <c r="B103" s="195"/>
      <c r="C103" s="195"/>
      <c r="D103" s="196"/>
      <c r="E103" s="197">
        <v>0</v>
      </c>
      <c r="F103" s="196" t="s">
        <v>229</v>
      </c>
      <c r="G103" s="194"/>
      <c r="H103" s="194"/>
      <c r="I103" s="194"/>
      <c r="J103" s="195"/>
      <c r="L103" s="195"/>
      <c r="M103" s="195"/>
      <c r="N103" s="195"/>
      <c r="O103" s="196"/>
      <c r="P103" s="197">
        <v>0</v>
      </c>
      <c r="Q103" s="196" t="s">
        <v>229</v>
      </c>
      <c r="R103" s="194"/>
      <c r="S103" s="194"/>
      <c r="T103" s="194"/>
    </row>
    <row r="104" spans="1:20" x14ac:dyDescent="0.2">
      <c r="A104" s="198">
        <v>1</v>
      </c>
      <c r="B104" s="199">
        <f>Calculations!AL5</f>
        <v>2221468.1172579494</v>
      </c>
      <c r="C104" s="200">
        <f>C85</f>
        <v>41548.119999999995</v>
      </c>
      <c r="D104" s="196">
        <f>C104/$C$14</f>
        <v>0.36939017190978463</v>
      </c>
      <c r="E104" s="196">
        <f>E103+D104</f>
        <v>0.36939017190978463</v>
      </c>
      <c r="F104" s="196">
        <f>E103+(0.5*D104)</f>
        <v>0.18469508595489231</v>
      </c>
      <c r="G104" s="196">
        <f t="shared" ref="G104:G109" si="44">SQRT(D104)*B104</f>
        <v>1350152.2756027207</v>
      </c>
      <c r="H104" s="196">
        <f t="shared" ref="H104:H109" si="45">SQRT(D104)</f>
        <v>0.60777477070851227</v>
      </c>
      <c r="I104" s="196">
        <f t="shared" ref="I104:I109" si="46">F104*SQRT(D104)</f>
        <v>0.11225301351722364</v>
      </c>
      <c r="J104" s="195"/>
      <c r="L104" s="198">
        <v>1</v>
      </c>
      <c r="M104" s="200">
        <f>Calculations!AM5</f>
        <v>2210555.4318499365</v>
      </c>
      <c r="N104" s="200">
        <f>C104</f>
        <v>41548.119999999995</v>
      </c>
      <c r="O104" s="196">
        <f>N104/$C$14</f>
        <v>0.36939017190978463</v>
      </c>
      <c r="P104" s="196">
        <f>P103+O104</f>
        <v>0.36939017190978463</v>
      </c>
      <c r="Q104" s="196">
        <f>P103+(0.5*O104)</f>
        <v>0.18469508595489231</v>
      </c>
      <c r="R104" s="196">
        <f t="shared" ref="R104:R109" si="47">SQRT(O104)*M104</f>
        <v>1343519.8207310515</v>
      </c>
      <c r="S104" s="196">
        <f t="shared" ref="S104:S109" si="48">SQRT(O104)</f>
        <v>0.60777477070851227</v>
      </c>
      <c r="T104" s="196">
        <f t="shared" ref="T104:T109" si="49">Q104*SQRT(O104)</f>
        <v>0.11225301351722364</v>
      </c>
    </row>
    <row r="105" spans="1:20" x14ac:dyDescent="0.2">
      <c r="A105" s="198">
        <v>2</v>
      </c>
      <c r="B105" s="199">
        <f>Calculations!AL6</f>
        <v>938130.47399909352</v>
      </c>
      <c r="C105" s="200">
        <f t="shared" ref="C105:C108" si="50">C86</f>
        <v>19853.719999999998</v>
      </c>
      <c r="D105" s="196">
        <f>C105/$C$14</f>
        <v>0.17651265674232022</v>
      </c>
      <c r="E105" s="196">
        <f>E104+D105</f>
        <v>0.54590282865210482</v>
      </c>
      <c r="F105" s="196">
        <f>E104+(0.5*D105)</f>
        <v>0.45764650028094472</v>
      </c>
      <c r="G105" s="196">
        <f t="shared" si="44"/>
        <v>394140.59652535641</v>
      </c>
      <c r="H105" s="196">
        <f t="shared" si="45"/>
        <v>0.42013409376331295</v>
      </c>
      <c r="I105" s="196">
        <f t="shared" si="46"/>
        <v>0.19227289765948646</v>
      </c>
      <c r="J105" s="195"/>
      <c r="L105" s="198">
        <v>2</v>
      </c>
      <c r="M105" s="200">
        <f>Calculations!AM6</f>
        <v>937595.65709111001</v>
      </c>
      <c r="N105" s="200">
        <f t="shared" ref="N105:N108" si="51">C105</f>
        <v>19853.719999999998</v>
      </c>
      <c r="O105" s="196">
        <f>N105/$C$14</f>
        <v>0.17651265674232022</v>
      </c>
      <c r="P105" s="196">
        <f>P104+O105</f>
        <v>0.54590282865210482</v>
      </c>
      <c r="Q105" s="196">
        <f>P104+(0.5*O105)</f>
        <v>0.45764650028094472</v>
      </c>
      <c r="R105" s="196">
        <f t="shared" si="47"/>
        <v>393915.90170839144</v>
      </c>
      <c r="S105" s="196">
        <f t="shared" si="48"/>
        <v>0.42013409376331295</v>
      </c>
      <c r="T105" s="196">
        <f t="shared" si="49"/>
        <v>0.19227289765948646</v>
      </c>
    </row>
    <row r="106" spans="1:20" x14ac:dyDescent="0.2">
      <c r="A106" s="198">
        <v>3</v>
      </c>
      <c r="B106" s="199">
        <f>Calculations!AL7</f>
        <v>635199.57101489021</v>
      </c>
      <c r="C106" s="200">
        <f t="shared" si="50"/>
        <v>15258.779999999999</v>
      </c>
      <c r="D106" s="196">
        <f>C106/$C$14</f>
        <v>0.13566061153509676</v>
      </c>
      <c r="E106" s="196">
        <f>E105+D106</f>
        <v>0.68156344018720161</v>
      </c>
      <c r="F106" s="196">
        <f>E105+(0.5*D106)</f>
        <v>0.61373313441965316</v>
      </c>
      <c r="G106" s="196">
        <f t="shared" si="44"/>
        <v>233957.55891899415</v>
      </c>
      <c r="H106" s="196">
        <f t="shared" si="45"/>
        <v>0.36832134276348522</v>
      </c>
      <c r="I106" s="196">
        <f t="shared" si="46"/>
        <v>0.22605101216788923</v>
      </c>
      <c r="J106" s="195"/>
      <c r="L106" s="198">
        <v>3</v>
      </c>
      <c r="M106" s="200">
        <f>Calculations!AM7</f>
        <v>635135.76074633258</v>
      </c>
      <c r="N106" s="200">
        <f t="shared" si="51"/>
        <v>15258.779999999999</v>
      </c>
      <c r="O106" s="196">
        <f>N106/$C$14</f>
        <v>0.13566061153509676</v>
      </c>
      <c r="P106" s="196">
        <f>P105+O106</f>
        <v>0.68156344018720161</v>
      </c>
      <c r="Q106" s="196">
        <f>P105+(0.5*O106)</f>
        <v>0.61373313441965316</v>
      </c>
      <c r="R106" s="196">
        <f t="shared" si="47"/>
        <v>233934.05623519691</v>
      </c>
      <c r="S106" s="196">
        <f t="shared" si="48"/>
        <v>0.36832134276348522</v>
      </c>
      <c r="T106" s="196">
        <f t="shared" si="49"/>
        <v>0.22605101216788923</v>
      </c>
    </row>
    <row r="107" spans="1:20" x14ac:dyDescent="0.2">
      <c r="A107" s="198">
        <v>4</v>
      </c>
      <c r="B107" s="199">
        <f>Calculations!AL8</f>
        <v>585157.33162259706</v>
      </c>
      <c r="C107" s="200">
        <f t="shared" si="50"/>
        <v>15163.36</v>
      </c>
      <c r="D107" s="196">
        <f>C107/$C$14</f>
        <v>0.13481226484206632</v>
      </c>
      <c r="E107" s="196">
        <f>E106+D107</f>
        <v>0.81637570502926793</v>
      </c>
      <c r="F107" s="196">
        <f>E106+(0.5*D107)</f>
        <v>0.74896957260823482</v>
      </c>
      <c r="G107" s="196">
        <f t="shared" si="44"/>
        <v>214850.98706892997</v>
      </c>
      <c r="H107" s="196">
        <f t="shared" si="45"/>
        <v>0.36716789734679461</v>
      </c>
      <c r="I107" s="196">
        <f t="shared" si="46"/>
        <v>0.27499758315129302</v>
      </c>
      <c r="J107" s="195"/>
      <c r="L107" s="198">
        <v>4</v>
      </c>
      <c r="M107" s="200">
        <f>Calculations!AM8</f>
        <v>585146.5249448336</v>
      </c>
      <c r="N107" s="200">
        <f t="shared" si="51"/>
        <v>15163.36</v>
      </c>
      <c r="O107" s="196">
        <f>N107/$C$14</f>
        <v>0.13481226484206632</v>
      </c>
      <c r="P107" s="196">
        <f>P106+O107</f>
        <v>0.81637570502926793</v>
      </c>
      <c r="Q107" s="196">
        <f>P106+(0.5*O107)</f>
        <v>0.74896957260823482</v>
      </c>
      <c r="R107" s="196">
        <f t="shared" si="47"/>
        <v>214847.01920377827</v>
      </c>
      <c r="S107" s="196">
        <f t="shared" si="48"/>
        <v>0.36716789734679461</v>
      </c>
      <c r="T107" s="196">
        <f t="shared" si="49"/>
        <v>0.27499758315129302</v>
      </c>
    </row>
    <row r="108" spans="1:20" x14ac:dyDescent="0.2">
      <c r="A108" s="198">
        <v>5</v>
      </c>
      <c r="B108" s="199">
        <f>Calculations!AL9</f>
        <v>752825.07116328436</v>
      </c>
      <c r="C108" s="200">
        <f t="shared" si="50"/>
        <v>20653.620000000003</v>
      </c>
      <c r="D108" s="196">
        <f>C108/$C$14</f>
        <v>0.18362429497073196</v>
      </c>
      <c r="E108" s="196">
        <f>E107+D108</f>
        <v>0.99999999999999989</v>
      </c>
      <c r="F108" s="196">
        <f>E107+(0.5*D108)</f>
        <v>0.90818785251463385</v>
      </c>
      <c r="G108" s="196">
        <f t="shared" si="44"/>
        <v>322596.12363202282</v>
      </c>
      <c r="H108" s="196">
        <f t="shared" si="45"/>
        <v>0.42851405457783059</v>
      </c>
      <c r="I108" s="196">
        <f t="shared" si="46"/>
        <v>0.3891712589993786</v>
      </c>
      <c r="J108" s="195"/>
      <c r="L108" s="198">
        <v>5</v>
      </c>
      <c r="M108" s="200">
        <f>Calculations!AM9</f>
        <v>752819.38261412177</v>
      </c>
      <c r="N108" s="200">
        <f t="shared" si="51"/>
        <v>20653.620000000003</v>
      </c>
      <c r="O108" s="196">
        <f>N108/$C$14</f>
        <v>0.18362429497073196</v>
      </c>
      <c r="P108" s="196">
        <f>P107+O108</f>
        <v>0.99999999999999989</v>
      </c>
      <c r="Q108" s="196">
        <f>P107+(0.5*O108)</f>
        <v>0.90818785251463385</v>
      </c>
      <c r="R108" s="196">
        <f t="shared" si="47"/>
        <v>322593.68600875651</v>
      </c>
      <c r="S108" s="196">
        <f t="shared" si="48"/>
        <v>0.42851405457783059</v>
      </c>
      <c r="T108" s="196">
        <f t="shared" si="49"/>
        <v>0.3891712589993786</v>
      </c>
    </row>
    <row r="109" spans="1:20" x14ac:dyDescent="0.2">
      <c r="A109" s="195" t="s">
        <v>76</v>
      </c>
      <c r="B109" s="199">
        <f>AVERAGE(B104:B108)</f>
        <v>1026556.113011563</v>
      </c>
      <c r="C109" s="200">
        <f>SUM(C104:C108)</f>
        <v>112477.6</v>
      </c>
      <c r="D109" s="196"/>
      <c r="E109" s="196"/>
      <c r="F109" s="196"/>
      <c r="G109" s="196">
        <f t="shared" si="44"/>
        <v>0</v>
      </c>
      <c r="H109" s="196">
        <f t="shared" si="45"/>
        <v>0</v>
      </c>
      <c r="I109" s="196">
        <f t="shared" si="46"/>
        <v>0</v>
      </c>
      <c r="J109" s="195"/>
      <c r="L109" s="195" t="s">
        <v>76</v>
      </c>
      <c r="M109" s="199">
        <f>AVERAGE(M104:M108)</f>
        <v>1024250.5514492668</v>
      </c>
      <c r="N109" s="200">
        <f>SUM(N104:N108)</f>
        <v>112477.6</v>
      </c>
      <c r="O109" s="196"/>
      <c r="P109" s="196"/>
      <c r="Q109" s="196"/>
      <c r="R109" s="196">
        <f t="shared" si="47"/>
        <v>0</v>
      </c>
      <c r="S109" s="196">
        <f t="shared" si="48"/>
        <v>0</v>
      </c>
      <c r="T109" s="196">
        <f t="shared" si="49"/>
        <v>0</v>
      </c>
    </row>
    <row r="110" spans="1:20" x14ac:dyDescent="0.2">
      <c r="A110" s="195"/>
      <c r="B110" s="199">
        <f>B104-B108</f>
        <v>1468643.0460946651</v>
      </c>
      <c r="C110" s="199"/>
      <c r="D110" s="199"/>
      <c r="E110" s="199"/>
      <c r="F110" s="199"/>
      <c r="G110" s="199"/>
      <c r="H110" s="199"/>
      <c r="I110" s="199"/>
      <c r="J110" s="199"/>
      <c r="K110" s="199"/>
      <c r="L110" s="199"/>
      <c r="M110" s="199">
        <f t="shared" ref="M110" si="52">M104-M108</f>
        <v>1457736.0492358147</v>
      </c>
      <c r="N110" s="195"/>
      <c r="O110" s="195"/>
      <c r="P110" s="195"/>
      <c r="Q110" s="195"/>
      <c r="R110" s="195"/>
      <c r="S110" s="195"/>
      <c r="T110" s="195"/>
    </row>
    <row r="111" spans="1:20" x14ac:dyDescent="0.2">
      <c r="A111" s="195" t="s">
        <v>230</v>
      </c>
      <c r="B111" s="196">
        <f>LINEST(G104:G108,H104:I108,0)</f>
        <v>-2313688.8505780795</v>
      </c>
      <c r="C111" s="195"/>
      <c r="D111" s="195"/>
      <c r="E111" s="195"/>
      <c r="F111" s="195"/>
      <c r="G111" s="195"/>
      <c r="H111" s="196"/>
      <c r="I111" s="196"/>
      <c r="J111" s="195"/>
      <c r="L111" s="195" t="s">
        <v>230</v>
      </c>
      <c r="M111" s="196">
        <f>LINEST(R104:R108,S104:T108,0)</f>
        <v>-2297312.1749125486</v>
      </c>
      <c r="N111" s="195"/>
      <c r="O111" s="195"/>
      <c r="P111" s="195"/>
      <c r="Q111" s="195"/>
      <c r="R111" s="195"/>
      <c r="S111" s="196"/>
      <c r="T111" s="196"/>
    </row>
    <row r="112" spans="1:20" ht="13.5" thickBot="1" x14ac:dyDescent="0.25">
      <c r="A112" s="195"/>
      <c r="B112" s="196"/>
      <c r="C112" s="195"/>
      <c r="D112" s="195"/>
      <c r="E112" s="195"/>
      <c r="F112" s="195"/>
      <c r="G112" s="195"/>
      <c r="H112" s="196"/>
      <c r="I112" s="196"/>
      <c r="J112" s="195"/>
      <c r="L112" s="195"/>
      <c r="M112" s="196"/>
      <c r="N112" s="195"/>
      <c r="O112" s="195"/>
      <c r="P112" s="195"/>
      <c r="Q112" s="195"/>
      <c r="R112" s="195"/>
      <c r="S112" s="196"/>
      <c r="T112" s="196"/>
    </row>
    <row r="113" spans="1:21" x14ac:dyDescent="0.2">
      <c r="A113" s="242" t="s">
        <v>231</v>
      </c>
      <c r="B113" s="243">
        <f>B111</f>
        <v>-2313688.8505780795</v>
      </c>
      <c r="C113" s="244" t="s">
        <v>232</v>
      </c>
      <c r="D113" s="244"/>
      <c r="E113" s="244"/>
      <c r="F113" s="245"/>
      <c r="G113" s="244"/>
      <c r="H113" s="244"/>
      <c r="I113" s="244"/>
      <c r="J113" s="245"/>
      <c r="L113" s="242" t="s">
        <v>231</v>
      </c>
      <c r="M113" s="243">
        <f>M111</f>
        <v>-2297312.1749125486</v>
      </c>
      <c r="N113" s="244" t="s">
        <v>232</v>
      </c>
      <c r="O113" s="244"/>
      <c r="P113" s="244"/>
      <c r="Q113" s="245"/>
      <c r="R113" s="244"/>
      <c r="S113" s="244"/>
      <c r="T113" s="244"/>
      <c r="U113" s="245"/>
    </row>
    <row r="114" spans="1:21" x14ac:dyDescent="0.2">
      <c r="A114" s="246" t="s">
        <v>233</v>
      </c>
      <c r="B114" s="247">
        <f>-B113/B109</f>
        <v>2.2538357341134634</v>
      </c>
      <c r="C114" s="248"/>
      <c r="D114" s="248"/>
      <c r="E114" s="248"/>
      <c r="F114" s="248"/>
      <c r="G114" s="248"/>
      <c r="H114" s="248"/>
      <c r="I114" s="248"/>
      <c r="J114" s="249"/>
      <c r="L114" s="246" t="s">
        <v>233</v>
      </c>
      <c r="M114" s="247">
        <f>-M113/M109</f>
        <v>2.2429201250240567</v>
      </c>
      <c r="N114" s="248"/>
      <c r="O114" s="248"/>
      <c r="P114" s="248"/>
      <c r="Q114" s="248"/>
      <c r="R114" s="248"/>
      <c r="S114" s="248"/>
      <c r="T114" s="248"/>
      <c r="U114" s="249"/>
    </row>
    <row r="115" spans="1:21" ht="15.75" thickBot="1" x14ac:dyDescent="0.3">
      <c r="A115" s="250" t="s">
        <v>234</v>
      </c>
      <c r="B115" s="251"/>
      <c r="C115" s="251"/>
      <c r="D115" s="251"/>
      <c r="E115" s="251"/>
      <c r="F115" s="251"/>
      <c r="G115" s="252"/>
      <c r="H115" s="253">
        <f>B114</f>
        <v>2.2538357341134634</v>
      </c>
      <c r="I115" s="254" t="s">
        <v>235</v>
      </c>
      <c r="J115" s="255"/>
      <c r="L115" s="250" t="s">
        <v>234</v>
      </c>
      <c r="M115" s="251"/>
      <c r="N115" s="251"/>
      <c r="O115" s="251"/>
      <c r="P115" s="251"/>
      <c r="Q115" s="251"/>
      <c r="R115" s="252"/>
      <c r="S115" s="253">
        <f>M114</f>
        <v>2.2429201250240567</v>
      </c>
      <c r="T115" s="254" t="s">
        <v>235</v>
      </c>
      <c r="U115" s="255"/>
    </row>
    <row r="120" spans="1:21" x14ac:dyDescent="0.2">
      <c r="B120" s="204"/>
    </row>
    <row r="123" spans="1:21" x14ac:dyDescent="0.2">
      <c r="C123" s="205"/>
      <c r="D123" s="205"/>
      <c r="E123" s="206"/>
    </row>
    <row r="125" spans="1:21" x14ac:dyDescent="0.2">
      <c r="C125" s="205"/>
      <c r="D125" s="205"/>
      <c r="E125" s="205"/>
    </row>
  </sheetData>
  <hyperlinks>
    <hyperlink ref="A3" r:id="rId1"/>
  </hyperlinks>
  <pageMargins left="0.7" right="0.7" top="0.75" bottom="0.75" header="0.3" footer="0.3"/>
  <pageSetup paperSize="9" orientation="portrait"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28"/>
  <sheetViews>
    <sheetView workbookViewId="0">
      <selection activeCell="A20" sqref="A20"/>
    </sheetView>
  </sheetViews>
  <sheetFormatPr defaultRowHeight="15" x14ac:dyDescent="0.25"/>
  <cols>
    <col min="1" max="1" width="26.42578125" customWidth="1"/>
    <col min="2" max="2" width="28.140625" customWidth="1"/>
    <col min="5" max="6" width="8.5703125" bestFit="1" customWidth="1"/>
    <col min="11" max="11" width="14" customWidth="1"/>
    <col min="12" max="12" width="21.85546875" customWidth="1"/>
  </cols>
  <sheetData>
    <row r="1" spans="1:14" s="1" customFormat="1" ht="16.5" customHeight="1" x14ac:dyDescent="0.25">
      <c r="A1" s="260" t="s">
        <v>276</v>
      </c>
      <c r="B1" s="203"/>
      <c r="E1"/>
      <c r="F1"/>
      <c r="G1"/>
      <c r="H1"/>
      <c r="K1" s="2"/>
      <c r="L1" s="2"/>
      <c r="M1" s="2"/>
      <c r="N1" s="2"/>
    </row>
    <row r="2" spans="1:14" s="2" customFormat="1" ht="16.5" customHeight="1" x14ac:dyDescent="0.25">
      <c r="A2" s="203"/>
      <c r="B2" s="203"/>
    </row>
    <row r="3" spans="1:14" s="2" customFormat="1" ht="16.5" customHeight="1" x14ac:dyDescent="0.25">
      <c r="A3" s="2" t="s">
        <v>277</v>
      </c>
      <c r="B3" s="2">
        <f>C3</f>
        <v>4</v>
      </c>
      <c r="C3">
        <f>IF('III Tool Overview'!$H$10="Introduction of a Living Wage",1,IF('III Tool Overview'!$H$10="10% rise in Working Tax Credit ",2,IF('III Tool Overview'!$H$10="10% rise in council tax",3,IF('III Tool Overview'!$H$10="10% rise in JSA/IS ",4,IF('III Tool Overview'!$H$10="1p on standard rate of income tax ",5)))))</f>
        <v>4</v>
      </c>
    </row>
    <row r="4" spans="1:14" x14ac:dyDescent="0.25">
      <c r="C4" s="203"/>
      <c r="D4" s="203"/>
      <c r="E4" s="203"/>
      <c r="F4" s="203"/>
      <c r="G4" s="203"/>
    </row>
    <row r="5" spans="1:14" x14ac:dyDescent="0.25">
      <c r="A5" s="260"/>
      <c r="B5" s="260"/>
      <c r="C5" s="260" t="s">
        <v>4</v>
      </c>
      <c r="D5" s="260" t="s">
        <v>5</v>
      </c>
      <c r="E5" s="260" t="s">
        <v>6</v>
      </c>
      <c r="F5" s="260" t="s">
        <v>7</v>
      </c>
      <c r="G5" s="260" t="s">
        <v>8</v>
      </c>
      <c r="H5" s="260"/>
      <c r="I5" s="260"/>
      <c r="J5" s="260"/>
      <c r="K5" s="260"/>
    </row>
    <row r="6" spans="1:14" x14ac:dyDescent="0.25">
      <c r="A6" s="260" t="s">
        <v>9</v>
      </c>
      <c r="B6" s="260" t="s">
        <v>257</v>
      </c>
      <c r="C6" s="262">
        <v>0.99258036594780574</v>
      </c>
      <c r="D6" s="262">
        <v>0.99016821624307849</v>
      </c>
      <c r="E6" s="262">
        <v>0.98894943585683148</v>
      </c>
      <c r="F6" s="262">
        <v>0.99369215454483428</v>
      </c>
      <c r="G6" s="262">
        <v>0.99774850542501492</v>
      </c>
      <c r="H6" s="263" t="s">
        <v>252</v>
      </c>
      <c r="I6" s="260"/>
      <c r="J6" s="259"/>
      <c r="K6" s="260"/>
    </row>
    <row r="7" spans="1:14" x14ac:dyDescent="0.25">
      <c r="A7" s="260"/>
      <c r="B7" s="260" t="s">
        <v>258</v>
      </c>
      <c r="C7" s="262">
        <v>0.99893713148731689</v>
      </c>
      <c r="D7" s="262">
        <v>0.99863606571080754</v>
      </c>
      <c r="E7" s="262">
        <v>0.99907305599294993</v>
      </c>
      <c r="F7" s="262">
        <v>0.99984513535651387</v>
      </c>
      <c r="G7" s="262">
        <v>0.99996109138473055</v>
      </c>
      <c r="H7" s="263" t="s">
        <v>253</v>
      </c>
      <c r="I7" s="260"/>
      <c r="J7" s="259"/>
      <c r="K7" s="260"/>
    </row>
    <row r="8" spans="1:14" x14ac:dyDescent="0.25">
      <c r="A8" s="260"/>
      <c r="B8" s="260" t="s">
        <v>259</v>
      </c>
      <c r="C8" s="262">
        <v>1.0017553523622162</v>
      </c>
      <c r="D8" s="262">
        <v>1.0015779963788314</v>
      </c>
      <c r="E8" s="262">
        <v>1.0019531618118256</v>
      </c>
      <c r="F8" s="262">
        <v>1.0015875664080145</v>
      </c>
      <c r="G8" s="262">
        <v>1.0010880873205628</v>
      </c>
      <c r="H8" s="263" t="s">
        <v>254</v>
      </c>
      <c r="I8" s="260"/>
      <c r="J8" s="259"/>
      <c r="K8" s="260"/>
    </row>
    <row r="9" spans="1:14" x14ac:dyDescent="0.25">
      <c r="A9" s="260"/>
      <c r="B9" s="260" t="s">
        <v>260</v>
      </c>
      <c r="C9" s="262">
        <v>0.99159028806020866</v>
      </c>
      <c r="D9" s="262">
        <v>0.99907499519866461</v>
      </c>
      <c r="E9" s="262">
        <v>0.99984353716713137</v>
      </c>
      <c r="F9" s="262">
        <v>0.99997180275026509</v>
      </c>
      <c r="G9" s="262">
        <v>0.99998876577448781</v>
      </c>
      <c r="H9" s="263" t="s">
        <v>255</v>
      </c>
      <c r="I9" s="260"/>
      <c r="J9" s="259"/>
      <c r="K9" s="260"/>
    </row>
    <row r="10" spans="1:14" x14ac:dyDescent="0.25">
      <c r="A10" s="260"/>
      <c r="B10" s="260" t="s">
        <v>261</v>
      </c>
      <c r="C10" s="262">
        <v>1.0006919815567346</v>
      </c>
      <c r="D10" s="262">
        <v>1.0012650644130396</v>
      </c>
      <c r="E10" s="262">
        <v>1.0026129313434551</v>
      </c>
      <c r="F10" s="262">
        <v>1.0037837223106947</v>
      </c>
      <c r="G10" s="262">
        <v>1.0051572175196872</v>
      </c>
      <c r="H10" s="263" t="s">
        <v>256</v>
      </c>
      <c r="I10" s="260"/>
      <c r="J10" s="259"/>
      <c r="K10" s="260"/>
    </row>
    <row r="11" spans="1:14" x14ac:dyDescent="0.25">
      <c r="A11" s="260"/>
      <c r="B11" s="260"/>
      <c r="C11" s="260"/>
      <c r="D11" s="260"/>
      <c r="E11" s="260"/>
      <c r="F11" s="260"/>
      <c r="G11" s="260"/>
      <c r="H11" s="263"/>
      <c r="I11" s="260"/>
      <c r="J11" s="260"/>
      <c r="K11" s="260"/>
    </row>
    <row r="12" spans="1:14" x14ac:dyDescent="0.25">
      <c r="A12" s="260"/>
      <c r="B12" s="260"/>
      <c r="C12" s="260"/>
      <c r="D12" s="260"/>
      <c r="E12" s="260"/>
      <c r="F12" s="260"/>
      <c r="G12" s="260"/>
      <c r="H12" s="263"/>
      <c r="I12" s="260"/>
      <c r="J12" s="260"/>
      <c r="K12" s="260"/>
    </row>
    <row r="13" spans="1:14" x14ac:dyDescent="0.25">
      <c r="A13" s="260"/>
      <c r="B13" s="260"/>
      <c r="C13" s="260" t="s">
        <v>4</v>
      </c>
      <c r="D13" s="260" t="s">
        <v>5</v>
      </c>
      <c r="E13" s="260" t="s">
        <v>6</v>
      </c>
      <c r="F13" s="260" t="s">
        <v>7</v>
      </c>
      <c r="G13" s="260" t="s">
        <v>8</v>
      </c>
      <c r="H13" s="263"/>
      <c r="I13" s="260"/>
      <c r="J13" s="260"/>
      <c r="K13" s="260"/>
    </row>
    <row r="14" spans="1:14" x14ac:dyDescent="0.25">
      <c r="A14" s="260" t="s">
        <v>10</v>
      </c>
      <c r="B14" s="260" t="s">
        <v>257</v>
      </c>
      <c r="C14" s="262">
        <v>0.99422704789521965</v>
      </c>
      <c r="D14" s="262">
        <v>0.99234817402014464</v>
      </c>
      <c r="E14" s="262">
        <v>0.99139845314042552</v>
      </c>
      <c r="F14" s="262">
        <v>0.99509270104188663</v>
      </c>
      <c r="G14" s="262">
        <v>0.99824920325497413</v>
      </c>
      <c r="H14" s="263" t="s">
        <v>252</v>
      </c>
      <c r="I14" s="260"/>
      <c r="J14" s="260"/>
      <c r="K14" s="260"/>
    </row>
    <row r="15" spans="1:14" s="2" customFormat="1" x14ac:dyDescent="0.25">
      <c r="A15" s="260"/>
      <c r="B15" s="260" t="s">
        <v>258</v>
      </c>
      <c r="C15" s="262">
        <v>0.99917360657991883</v>
      </c>
      <c r="D15" s="262">
        <v>0.99893948865063031</v>
      </c>
      <c r="E15" s="262">
        <v>0.99927930047467173</v>
      </c>
      <c r="F15" s="262">
        <v>0.99987960299560119</v>
      </c>
      <c r="G15" s="262">
        <v>0.99996975151872869</v>
      </c>
      <c r="H15" s="263" t="s">
        <v>253</v>
      </c>
      <c r="I15" s="260"/>
      <c r="J15" s="260"/>
      <c r="K15" s="260"/>
    </row>
    <row r="16" spans="1:14" x14ac:dyDescent="0.25">
      <c r="A16" s="260"/>
      <c r="B16" s="260" t="s">
        <v>259</v>
      </c>
      <c r="C16" s="262">
        <v>1.0013643802953487</v>
      </c>
      <c r="D16" s="262">
        <v>1.0012265512371579</v>
      </c>
      <c r="E16" s="262">
        <v>1.0015180979953255</v>
      </c>
      <c r="F16" s="262">
        <v>1.0012339885543198</v>
      </c>
      <c r="G16" s="262">
        <v>1.0008457988658876</v>
      </c>
      <c r="H16" s="263" t="s">
        <v>254</v>
      </c>
      <c r="I16" s="260"/>
      <c r="J16" s="260"/>
      <c r="K16" s="260"/>
    </row>
    <row r="17" spans="1:11" x14ac:dyDescent="0.25">
      <c r="A17" s="260"/>
      <c r="B17" s="260" t="s">
        <v>260</v>
      </c>
      <c r="C17" s="262">
        <v>0.99345597861446755</v>
      </c>
      <c r="D17" s="262">
        <v>0.99928080836359889</v>
      </c>
      <c r="E17" s="262">
        <v>0.99987836048755896</v>
      </c>
      <c r="F17" s="262">
        <v>0.99997807881473455</v>
      </c>
      <c r="G17" s="262">
        <v>0.99999126627326529</v>
      </c>
      <c r="H17" s="263" t="s">
        <v>255</v>
      </c>
      <c r="I17" s="260"/>
      <c r="J17" s="260"/>
      <c r="K17" s="260"/>
    </row>
    <row r="18" spans="1:11" x14ac:dyDescent="0.25">
      <c r="A18" s="260"/>
      <c r="B18" s="260" t="s">
        <v>261</v>
      </c>
      <c r="C18" s="262">
        <v>1.000537919144689</v>
      </c>
      <c r="D18" s="262">
        <v>1.0009833484583368</v>
      </c>
      <c r="E18" s="262">
        <v>1.0020307559935846</v>
      </c>
      <c r="F18" s="262">
        <v>1.002940306071709</v>
      </c>
      <c r="G18" s="262">
        <v>1.0040070296670887</v>
      </c>
      <c r="H18" s="263" t="s">
        <v>256</v>
      </c>
      <c r="I18" s="260"/>
      <c r="J18" s="260"/>
      <c r="K18" s="260"/>
    </row>
    <row r="19" spans="1:11" x14ac:dyDescent="0.25">
      <c r="A19" s="260"/>
      <c r="B19" s="260"/>
      <c r="C19" s="260"/>
      <c r="D19" s="260"/>
      <c r="E19" s="260"/>
      <c r="F19" s="260"/>
      <c r="G19" s="260"/>
      <c r="H19" s="260"/>
      <c r="I19" s="260"/>
      <c r="J19" s="260"/>
      <c r="K19" s="260"/>
    </row>
    <row r="20" spans="1:11" x14ac:dyDescent="0.25">
      <c r="A20" s="260"/>
      <c r="B20" s="260"/>
      <c r="C20" s="260"/>
      <c r="D20" s="260"/>
      <c r="E20" s="260"/>
      <c r="F20" s="260"/>
      <c r="G20" s="260"/>
      <c r="H20" s="260"/>
      <c r="I20" s="260"/>
      <c r="J20" s="260"/>
      <c r="K20" s="260"/>
    </row>
    <row r="21" spans="1:11" x14ac:dyDescent="0.25">
      <c r="A21" s="260"/>
      <c r="B21" s="260"/>
      <c r="C21" s="260"/>
      <c r="D21" s="260"/>
      <c r="E21" s="260"/>
      <c r="F21" s="260"/>
      <c r="G21" s="260"/>
      <c r="H21" s="260"/>
      <c r="I21" s="260"/>
      <c r="J21" s="260"/>
      <c r="K21" s="260"/>
    </row>
    <row r="22" spans="1:11" x14ac:dyDescent="0.25">
      <c r="A22" s="260"/>
      <c r="B22" s="260"/>
      <c r="C22" s="260"/>
      <c r="D22" s="260"/>
      <c r="E22" s="260"/>
      <c r="F22" s="260"/>
      <c r="G22" s="260"/>
      <c r="H22" s="260"/>
      <c r="I22" s="260"/>
      <c r="J22" s="260"/>
      <c r="K22" s="260"/>
    </row>
    <row r="23" spans="1:11" x14ac:dyDescent="0.25">
      <c r="A23" s="260"/>
      <c r="B23" s="260"/>
      <c r="C23" s="260"/>
      <c r="D23" s="260"/>
      <c r="E23" s="260"/>
      <c r="F23" s="260"/>
      <c r="G23" s="260"/>
      <c r="H23" s="260"/>
      <c r="I23" s="260"/>
      <c r="J23" s="260"/>
      <c r="K23" s="260"/>
    </row>
    <row r="24" spans="1:11" x14ac:dyDescent="0.25">
      <c r="B24" s="261" t="s">
        <v>257</v>
      </c>
    </row>
    <row r="25" spans="1:11" x14ac:dyDescent="0.25">
      <c r="B25" s="261" t="s">
        <v>258</v>
      </c>
    </row>
    <row r="26" spans="1:11" x14ac:dyDescent="0.25">
      <c r="B26" s="261" t="s">
        <v>259</v>
      </c>
    </row>
    <row r="27" spans="1:11" x14ac:dyDescent="0.25">
      <c r="B27" s="261" t="s">
        <v>260</v>
      </c>
    </row>
    <row r="28" spans="1:11" x14ac:dyDescent="0.25">
      <c r="B28" s="261" t="s">
        <v>261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25"/>
  <sheetViews>
    <sheetView workbookViewId="0">
      <selection activeCell="E30" sqref="E30"/>
    </sheetView>
  </sheetViews>
  <sheetFormatPr defaultRowHeight="15" x14ac:dyDescent="0.25"/>
  <cols>
    <col min="3" max="3" width="14" customWidth="1"/>
    <col min="5" max="5" width="21.7109375" customWidth="1"/>
    <col min="6" max="6" width="23.85546875" customWidth="1"/>
    <col min="7" max="7" width="21.140625" customWidth="1"/>
    <col min="16" max="16" width="16.42578125" customWidth="1"/>
  </cols>
  <sheetData>
    <row r="1" spans="1:16" x14ac:dyDescent="0.25">
      <c r="A1" s="5" t="s">
        <v>11</v>
      </c>
      <c r="B1" s="5" t="s">
        <v>2</v>
      </c>
      <c r="C1" s="5" t="s">
        <v>12</v>
      </c>
      <c r="D1" s="5" t="s">
        <v>0</v>
      </c>
      <c r="E1" s="3" t="s">
        <v>14</v>
      </c>
      <c r="F1" s="3" t="s">
        <v>13</v>
      </c>
      <c r="G1" s="3" t="s">
        <v>16</v>
      </c>
      <c r="H1" s="4" t="s">
        <v>18</v>
      </c>
      <c r="I1" s="4"/>
      <c r="J1" s="4"/>
      <c r="K1" s="6" t="s">
        <v>19</v>
      </c>
      <c r="L1" s="6"/>
      <c r="M1" s="6"/>
      <c r="N1" s="4" t="s">
        <v>20</v>
      </c>
      <c r="O1" s="4"/>
      <c r="P1" s="4"/>
    </row>
    <row r="2" spans="1:16" x14ac:dyDescent="0.25">
      <c r="A2">
        <v>45</v>
      </c>
      <c r="B2" t="s">
        <v>15</v>
      </c>
      <c r="C2">
        <v>2</v>
      </c>
      <c r="D2">
        <v>1000</v>
      </c>
      <c r="E2">
        <f>new_ci(5,A2,B2,C2,2010,D2,1,D2,D2,SIMDrateratios,3)</f>
        <v>11.613784037358354</v>
      </c>
      <c r="F2" s="2">
        <f>new_ci(5,A2,B2,C2,2010,0,1,D2,D2,SIMDrateratios,3)</f>
        <v>11.59559290053458</v>
      </c>
      <c r="G2">
        <f>F2-E2</f>
        <v>-1.8191136823773491E-2</v>
      </c>
      <c r="H2">
        <f>new_ci(20,A2,B2,C2,2010,D2,1,D2,D2,SIMDrateratios,3)</f>
        <v>93.8995533766156</v>
      </c>
      <c r="I2">
        <f t="shared" ref="I2:I25" si="0">new_ci(20,A2,B2,C2,2010,0,1,D2,D2,SIMDrateratios,3)</f>
        <v>93.758776692218987</v>
      </c>
      <c r="J2">
        <f t="shared" ref="J2:J25" si="1">new_ci(20,A2,B2,C2,2010,0,1,D2,D2,SIMDrateratios,3)</f>
        <v>93.758776692218987</v>
      </c>
      <c r="K2">
        <f t="shared" ref="K2:K25" si="2">new_yll(5,A2,B2,C2,2010,D2,1,D2,D2,SIMDrateratios,3)</f>
        <v>608.78094661604223</v>
      </c>
      <c r="L2">
        <f t="shared" ref="L2:L25" si="3">new_yll(5,A2,B2,C2,2010,0,1,D2,D2,SIMDrateratios,3)</f>
        <v>607.82732204438173</v>
      </c>
      <c r="M2">
        <f>L2-K2</f>
        <v>-0.95362457166049808</v>
      </c>
      <c r="N2">
        <f t="shared" ref="N2:N25" si="4">hosp_count(5,A2,B2,C2,2010,D2,1,D2,D2,SIMDRateRatios_hosp,SIMDrateratios,3)</f>
        <v>938.83212906017093</v>
      </c>
      <c r="O2">
        <f t="shared" ref="O2:O25" si="5">hosp_count(5,A2,B2,C2,2010,0,1,D2,D2,SIMDRateRatios_hosp,SIMDrateratios,3)</f>
        <v>937.68824195611182</v>
      </c>
      <c r="P2">
        <f>O2-N2</f>
        <v>-1.1438871040591039</v>
      </c>
    </row>
    <row r="3" spans="1:16" x14ac:dyDescent="0.25">
      <c r="A3" s="2">
        <f>A2+10</f>
        <v>55</v>
      </c>
      <c r="B3" s="2" t="s">
        <v>15</v>
      </c>
      <c r="C3" s="2">
        <v>2</v>
      </c>
      <c r="D3" s="2">
        <v>1000</v>
      </c>
      <c r="E3" s="2">
        <f t="shared" ref="E3:E25" si="6">new_ci(5,A3,B3,C3,2010,D3,1,D3,D3,SIMDrateratios,3)</f>
        <v>26.156044799642952</v>
      </c>
      <c r="F3" s="2">
        <f t="shared" ref="F3:F25" si="7">new_ci(5,A3,B3,C3,2010,0,1,D3,D3,SIMDrateratios,3)</f>
        <v>26.115378529411039</v>
      </c>
      <c r="G3" s="2">
        <f t="shared" ref="G3:G5" si="8">F3-E3</f>
        <v>-4.066627023191316E-2</v>
      </c>
      <c r="H3" s="2">
        <f t="shared" ref="H3:H25" si="9">new_ci(20,A3,B3,C3,2010,D3,1,D3,D3,SIMDrateratios,3)</f>
        <v>200.46158333115926</v>
      </c>
      <c r="I3" s="2">
        <f t="shared" si="0"/>
        <v>200.17971695768168</v>
      </c>
      <c r="J3" s="2">
        <f t="shared" si="1"/>
        <v>200.17971695768168</v>
      </c>
      <c r="K3" s="2">
        <f t="shared" si="2"/>
        <v>1109.6295815369463</v>
      </c>
      <c r="L3" s="2">
        <f t="shared" si="3"/>
        <v>1107.9040383092213</v>
      </c>
      <c r="M3" s="2">
        <f t="shared" ref="M3:M25" si="10">L3-K3</f>
        <v>-1.7255432277249838</v>
      </c>
      <c r="N3" s="2">
        <f t="shared" si="4"/>
        <v>1194.823756115542</v>
      </c>
      <c r="O3" s="2">
        <f t="shared" si="5"/>
        <v>1193.3779683379385</v>
      </c>
      <c r="P3" s="2">
        <f t="shared" ref="P3:P25" si="11">O3-N3</f>
        <v>-1.4457877776035275</v>
      </c>
    </row>
    <row r="4" spans="1:16" x14ac:dyDescent="0.25">
      <c r="A4" s="2">
        <f t="shared" ref="A4:A5" si="12">A3+10</f>
        <v>65</v>
      </c>
      <c r="B4" s="2" t="s">
        <v>15</v>
      </c>
      <c r="C4" s="2">
        <v>2</v>
      </c>
      <c r="D4" s="2">
        <v>1000</v>
      </c>
      <c r="E4" s="2">
        <f t="shared" si="6"/>
        <v>58.361826424146223</v>
      </c>
      <c r="F4" s="2">
        <f t="shared" si="7"/>
        <v>58.272609495296003</v>
      </c>
      <c r="G4" s="2">
        <f t="shared" si="8"/>
        <v>-8.9216928850220256E-2</v>
      </c>
      <c r="H4" s="2">
        <f t="shared" si="9"/>
        <v>398.05537198843064</v>
      </c>
      <c r="I4" s="2">
        <f t="shared" si="0"/>
        <v>397.57379653851842</v>
      </c>
      <c r="J4" s="2">
        <f t="shared" si="1"/>
        <v>397.57379653851842</v>
      </c>
      <c r="K4" s="2">
        <f t="shared" si="2"/>
        <v>1892.9033649241994</v>
      </c>
      <c r="L4" s="2">
        <f t="shared" si="3"/>
        <v>1890.0079882780747</v>
      </c>
      <c r="M4" s="2">
        <f t="shared" si="10"/>
        <v>-2.8953766461247596</v>
      </c>
      <c r="N4" s="2">
        <f t="shared" si="4"/>
        <v>1510.4359822643464</v>
      </c>
      <c r="O4" s="2">
        <f t="shared" si="5"/>
        <v>1508.6366999657039</v>
      </c>
      <c r="P4" s="2">
        <f t="shared" si="11"/>
        <v>-1.7992822986425381</v>
      </c>
    </row>
    <row r="5" spans="1:16" x14ac:dyDescent="0.25">
      <c r="A5" s="2">
        <f t="shared" si="12"/>
        <v>75</v>
      </c>
      <c r="B5" s="2" t="s">
        <v>15</v>
      </c>
      <c r="C5" s="2">
        <v>2</v>
      </c>
      <c r="D5" s="2">
        <v>1000</v>
      </c>
      <c r="E5" s="2">
        <f t="shared" si="6"/>
        <v>127.53761706948575</v>
      </c>
      <c r="F5" s="2">
        <f t="shared" si="7"/>
        <v>127.35005597133676</v>
      </c>
      <c r="G5" s="2">
        <f t="shared" si="8"/>
        <v>-0.18756109814898991</v>
      </c>
      <c r="H5" s="2">
        <f t="shared" si="9"/>
        <v>683.88451941544156</v>
      </c>
      <c r="I5" s="2">
        <f t="shared" si="0"/>
        <v>683.31042847952972</v>
      </c>
      <c r="J5" s="2">
        <f t="shared" si="1"/>
        <v>683.31042847952972</v>
      </c>
      <c r="K5" s="2">
        <f t="shared" si="2"/>
        <v>2864.2039240605991</v>
      </c>
      <c r="L5" s="2">
        <f t="shared" si="3"/>
        <v>2859.9831946569961</v>
      </c>
      <c r="M5" s="2">
        <f t="shared" si="10"/>
        <v>-4.2207294036029452</v>
      </c>
      <c r="N5" s="2">
        <f t="shared" si="4"/>
        <v>1880.9984741728051</v>
      </c>
      <c r="O5" s="2">
        <f t="shared" si="5"/>
        <v>1878.8362332532915</v>
      </c>
      <c r="P5" s="2">
        <f t="shared" si="11"/>
        <v>-2.1622409195135788</v>
      </c>
    </row>
    <row r="6" spans="1:16" x14ac:dyDescent="0.25">
      <c r="A6" s="2">
        <v>45</v>
      </c>
      <c r="B6" s="2" t="s">
        <v>17</v>
      </c>
      <c r="C6" s="2">
        <v>2</v>
      </c>
      <c r="D6" s="2">
        <v>1000</v>
      </c>
      <c r="E6" s="2">
        <f t="shared" si="6"/>
        <v>11.613784037358354</v>
      </c>
      <c r="F6" s="2">
        <f t="shared" si="7"/>
        <v>11.59559290053458</v>
      </c>
      <c r="G6" s="2">
        <f>F6-E6</f>
        <v>-1.8191136823773491E-2</v>
      </c>
      <c r="H6" s="2">
        <f t="shared" si="9"/>
        <v>93.8995533766156</v>
      </c>
      <c r="I6" s="2">
        <f t="shared" si="0"/>
        <v>93.758776692218987</v>
      </c>
      <c r="J6" s="2">
        <f t="shared" si="1"/>
        <v>93.758776692218987</v>
      </c>
      <c r="K6" s="2">
        <f t="shared" si="2"/>
        <v>608.78094661604223</v>
      </c>
      <c r="L6" s="2">
        <f t="shared" si="3"/>
        <v>607.82732204438173</v>
      </c>
      <c r="M6" s="2">
        <f t="shared" si="10"/>
        <v>-0.95362457166049808</v>
      </c>
      <c r="N6" s="2">
        <f t="shared" si="4"/>
        <v>938.83212906017093</v>
      </c>
      <c r="O6" s="2">
        <f t="shared" si="5"/>
        <v>937.68824195611182</v>
      </c>
      <c r="P6" s="2">
        <f t="shared" si="11"/>
        <v>-1.1438871040591039</v>
      </c>
    </row>
    <row r="7" spans="1:16" x14ac:dyDescent="0.25">
      <c r="A7" s="2">
        <f>A6+10</f>
        <v>55</v>
      </c>
      <c r="B7" s="2" t="s">
        <v>17</v>
      </c>
      <c r="C7" s="2">
        <v>2</v>
      </c>
      <c r="D7" s="2">
        <v>1000</v>
      </c>
      <c r="E7" s="2">
        <f t="shared" si="6"/>
        <v>26.156044799642952</v>
      </c>
      <c r="F7" s="2">
        <f t="shared" si="7"/>
        <v>26.115378529411039</v>
      </c>
      <c r="G7" s="2">
        <f t="shared" ref="G7:G9" si="13">F7-E7</f>
        <v>-4.066627023191316E-2</v>
      </c>
      <c r="H7" s="2">
        <f t="shared" si="9"/>
        <v>200.46158333115926</v>
      </c>
      <c r="I7" s="2">
        <f t="shared" si="0"/>
        <v>200.17971695768168</v>
      </c>
      <c r="J7" s="2">
        <f t="shared" si="1"/>
        <v>200.17971695768168</v>
      </c>
      <c r="K7" s="2">
        <f t="shared" si="2"/>
        <v>1109.6295815369463</v>
      </c>
      <c r="L7" s="2">
        <f t="shared" si="3"/>
        <v>1107.9040383092213</v>
      </c>
      <c r="M7" s="2">
        <f t="shared" si="10"/>
        <v>-1.7255432277249838</v>
      </c>
      <c r="N7" s="2">
        <f t="shared" si="4"/>
        <v>1194.823756115542</v>
      </c>
      <c r="O7" s="2">
        <f t="shared" si="5"/>
        <v>1193.3779683379385</v>
      </c>
      <c r="P7" s="2">
        <f t="shared" si="11"/>
        <v>-1.4457877776035275</v>
      </c>
    </row>
    <row r="8" spans="1:16" x14ac:dyDescent="0.25">
      <c r="A8" s="2">
        <f t="shared" ref="A8:A9" si="14">A7+10</f>
        <v>65</v>
      </c>
      <c r="B8" s="2" t="s">
        <v>17</v>
      </c>
      <c r="C8" s="2">
        <v>2</v>
      </c>
      <c r="D8" s="2">
        <v>1000</v>
      </c>
      <c r="E8" s="2">
        <f t="shared" si="6"/>
        <v>58.361826424146223</v>
      </c>
      <c r="F8" s="2">
        <f t="shared" si="7"/>
        <v>58.272609495296003</v>
      </c>
      <c r="G8" s="2">
        <f t="shared" si="13"/>
        <v>-8.9216928850220256E-2</v>
      </c>
      <c r="H8" s="2">
        <f t="shared" si="9"/>
        <v>398.05537198843064</v>
      </c>
      <c r="I8" s="2">
        <f t="shared" si="0"/>
        <v>397.57379653851842</v>
      </c>
      <c r="J8" s="2">
        <f t="shared" si="1"/>
        <v>397.57379653851842</v>
      </c>
      <c r="K8" s="2">
        <f t="shared" si="2"/>
        <v>1892.9033649241994</v>
      </c>
      <c r="L8" s="2">
        <f t="shared" si="3"/>
        <v>1890.0079882780747</v>
      </c>
      <c r="M8" s="2">
        <f t="shared" si="10"/>
        <v>-2.8953766461247596</v>
      </c>
      <c r="N8" s="2">
        <f t="shared" si="4"/>
        <v>1510.4359822643464</v>
      </c>
      <c r="O8" s="2">
        <f t="shared" si="5"/>
        <v>1508.6366999657039</v>
      </c>
      <c r="P8" s="2">
        <f t="shared" si="11"/>
        <v>-1.7992822986425381</v>
      </c>
    </row>
    <row r="9" spans="1:16" x14ac:dyDescent="0.25">
      <c r="A9" s="2">
        <f t="shared" si="14"/>
        <v>75</v>
      </c>
      <c r="B9" s="2" t="s">
        <v>17</v>
      </c>
      <c r="C9" s="2">
        <v>2</v>
      </c>
      <c r="D9" s="2">
        <v>1000</v>
      </c>
      <c r="E9" s="2">
        <f t="shared" si="6"/>
        <v>127.53761706948575</v>
      </c>
      <c r="F9" s="2">
        <f t="shared" si="7"/>
        <v>127.35005597133676</v>
      </c>
      <c r="G9" s="2">
        <f t="shared" si="13"/>
        <v>-0.18756109814898991</v>
      </c>
      <c r="H9" s="2">
        <f t="shared" si="9"/>
        <v>683.88451941544156</v>
      </c>
      <c r="I9" s="2">
        <f t="shared" si="0"/>
        <v>683.31042847952972</v>
      </c>
      <c r="J9" s="2">
        <f t="shared" si="1"/>
        <v>683.31042847952972</v>
      </c>
      <c r="K9" s="2">
        <f t="shared" si="2"/>
        <v>2864.2039240605991</v>
      </c>
      <c r="L9" s="2">
        <f t="shared" si="3"/>
        <v>2859.9831946569961</v>
      </c>
      <c r="M9" s="2">
        <f t="shared" si="10"/>
        <v>-4.2207294036029452</v>
      </c>
      <c r="N9" s="2">
        <f t="shared" si="4"/>
        <v>1880.9984741728051</v>
      </c>
      <c r="O9" s="2">
        <f t="shared" si="5"/>
        <v>1878.8362332532915</v>
      </c>
      <c r="P9" s="2">
        <f t="shared" si="11"/>
        <v>-2.1622409195135788</v>
      </c>
    </row>
    <row r="10" spans="1:16" x14ac:dyDescent="0.25">
      <c r="A10" s="2">
        <v>45</v>
      </c>
      <c r="B10" s="2" t="s">
        <v>15</v>
      </c>
      <c r="C10" s="2">
        <v>3</v>
      </c>
      <c r="D10" s="2">
        <v>1000</v>
      </c>
      <c r="E10" s="2">
        <f t="shared" si="6"/>
        <v>9.5273289824377994</v>
      </c>
      <c r="F10" s="2">
        <f t="shared" si="7"/>
        <v>9.5088454229936836</v>
      </c>
      <c r="G10" s="2">
        <f>F10-E10</f>
        <v>-1.8483559444115727E-2</v>
      </c>
      <c r="H10" s="2">
        <f t="shared" si="9"/>
        <v>77.62672231766588</v>
      </c>
      <c r="I10" s="2">
        <f t="shared" si="0"/>
        <v>77.481420359896916</v>
      </c>
      <c r="J10" s="2">
        <f t="shared" si="1"/>
        <v>77.481420359896916</v>
      </c>
      <c r="K10" s="2">
        <f t="shared" si="2"/>
        <v>499.40515783769047</v>
      </c>
      <c r="L10" s="2">
        <f t="shared" si="3"/>
        <v>498.43622816949221</v>
      </c>
      <c r="M10" s="2">
        <f t="shared" si="10"/>
        <v>-0.96892966819825688</v>
      </c>
      <c r="N10" s="2">
        <f t="shared" si="4"/>
        <v>813.58537977296749</v>
      </c>
      <c r="O10" s="2">
        <f t="shared" si="5"/>
        <v>812.35762262741946</v>
      </c>
      <c r="P10" s="2">
        <f t="shared" si="11"/>
        <v>-1.2277571455480256</v>
      </c>
    </row>
    <row r="11" spans="1:16" x14ac:dyDescent="0.25">
      <c r="A11" s="2">
        <f>A10+10</f>
        <v>55</v>
      </c>
      <c r="B11" s="2" t="s">
        <v>15</v>
      </c>
      <c r="C11" s="2">
        <v>3</v>
      </c>
      <c r="D11" s="2">
        <v>1000</v>
      </c>
      <c r="E11" s="2">
        <f t="shared" si="6"/>
        <v>21.485583068815206</v>
      </c>
      <c r="F11" s="2">
        <f t="shared" si="7"/>
        <v>21.444152373688574</v>
      </c>
      <c r="G11" s="2">
        <f t="shared" ref="G11:G13" si="15">F11-E11</f>
        <v>-4.1430695126631889E-2</v>
      </c>
      <c r="H11" s="2">
        <f t="shared" si="9"/>
        <v>167.51116120620622</v>
      </c>
      <c r="I11" s="2">
        <f t="shared" si="0"/>
        <v>167.21358834982692</v>
      </c>
      <c r="J11" s="2">
        <f t="shared" si="1"/>
        <v>167.21358834982692</v>
      </c>
      <c r="K11" s="2">
        <f t="shared" si="2"/>
        <v>911.46045922322833</v>
      </c>
      <c r="L11" s="2">
        <f t="shared" si="3"/>
        <v>909.70260514831864</v>
      </c>
      <c r="M11" s="2">
        <f t="shared" si="10"/>
        <v>-1.7578540749096874</v>
      </c>
      <c r="N11" s="2">
        <f t="shared" si="4"/>
        <v>1036.4215593882977</v>
      </c>
      <c r="O11" s="2">
        <f t="shared" si="5"/>
        <v>1034.8663347232939</v>
      </c>
      <c r="P11" s="2">
        <f t="shared" si="11"/>
        <v>-1.5552246650038342</v>
      </c>
    </row>
    <row r="12" spans="1:16" x14ac:dyDescent="0.25">
      <c r="A12" s="2">
        <f t="shared" ref="A12:A13" si="16">A11+10</f>
        <v>65</v>
      </c>
      <c r="B12" s="2" t="s">
        <v>15</v>
      </c>
      <c r="C12" s="2">
        <v>3</v>
      </c>
      <c r="D12" s="2">
        <v>1000</v>
      </c>
      <c r="E12" s="2">
        <f t="shared" si="6"/>
        <v>48.084475018321804</v>
      </c>
      <c r="F12" s="2">
        <f t="shared" si="7"/>
        <v>47.993027525089047</v>
      </c>
      <c r="G12" s="2">
        <f t="shared" si="15"/>
        <v>-9.1447493232756472E-2</v>
      </c>
      <c r="H12" s="2">
        <f t="shared" si="9"/>
        <v>340.29438479539323</v>
      </c>
      <c r="I12" s="2">
        <f t="shared" si="0"/>
        <v>339.75924124901502</v>
      </c>
      <c r="J12" s="2">
        <f t="shared" si="1"/>
        <v>339.75924124901502</v>
      </c>
      <c r="K12" s="2">
        <f t="shared" si="2"/>
        <v>1559.4057625426371</v>
      </c>
      <c r="L12" s="2">
        <f t="shared" si="3"/>
        <v>1556.4386333305113</v>
      </c>
      <c r="M12" s="2">
        <f t="shared" si="10"/>
        <v>-2.967129212125883</v>
      </c>
      <c r="N12" s="2">
        <f t="shared" si="4"/>
        <v>1313.026403193038</v>
      </c>
      <c r="O12" s="2">
        <f t="shared" si="5"/>
        <v>1311.0812269708531</v>
      </c>
      <c r="P12" s="2">
        <f t="shared" si="11"/>
        <v>-1.9451762221849549</v>
      </c>
    </row>
    <row r="13" spans="1:16" x14ac:dyDescent="0.25">
      <c r="A13" s="2">
        <f t="shared" si="16"/>
        <v>75</v>
      </c>
      <c r="B13" s="2" t="s">
        <v>15</v>
      </c>
      <c r="C13" s="2">
        <v>3</v>
      </c>
      <c r="D13" s="2">
        <v>1000</v>
      </c>
      <c r="E13" s="2">
        <f t="shared" si="6"/>
        <v>105.7830543225845</v>
      </c>
      <c r="F13" s="2">
        <f t="shared" si="7"/>
        <v>105.58813742179962</v>
      </c>
      <c r="G13" s="2">
        <f t="shared" si="15"/>
        <v>-0.19491690078488944</v>
      </c>
      <c r="H13" s="2">
        <f t="shared" si="9"/>
        <v>610.83680754119314</v>
      </c>
      <c r="I13" s="2">
        <f t="shared" si="0"/>
        <v>610.1201988509797</v>
      </c>
      <c r="J13" s="2">
        <f t="shared" si="1"/>
        <v>610.1201988509797</v>
      </c>
      <c r="K13" s="2">
        <f t="shared" si="2"/>
        <v>2374.8337612830246</v>
      </c>
      <c r="L13" s="2">
        <f t="shared" si="3"/>
        <v>2370.4506938604222</v>
      </c>
      <c r="M13" s="2">
        <f t="shared" si="10"/>
        <v>-4.3830674226023802</v>
      </c>
      <c r="N13" s="2">
        <f t="shared" si="4"/>
        <v>1643.0298483667416</v>
      </c>
      <c r="O13" s="2">
        <f t="shared" si="5"/>
        <v>1640.6657821845733</v>
      </c>
      <c r="P13" s="2">
        <f t="shared" si="11"/>
        <v>-2.3640661821682443</v>
      </c>
    </row>
    <row r="14" spans="1:16" x14ac:dyDescent="0.25">
      <c r="A14" s="2">
        <v>45</v>
      </c>
      <c r="B14" s="2" t="s">
        <v>17</v>
      </c>
      <c r="C14" s="2">
        <v>3</v>
      </c>
      <c r="D14" s="2">
        <v>1000</v>
      </c>
      <c r="E14" s="2">
        <f t="shared" si="6"/>
        <v>9.5273289824377994</v>
      </c>
      <c r="F14" s="2">
        <f t="shared" si="7"/>
        <v>9.5088454229936836</v>
      </c>
      <c r="G14" s="2">
        <f>F14-E14</f>
        <v>-1.8483559444115727E-2</v>
      </c>
      <c r="H14" s="2">
        <f t="shared" si="9"/>
        <v>77.62672231766588</v>
      </c>
      <c r="I14" s="2">
        <f t="shared" si="0"/>
        <v>77.481420359896916</v>
      </c>
      <c r="J14" s="2">
        <f t="shared" si="1"/>
        <v>77.481420359896916</v>
      </c>
      <c r="K14" s="2">
        <f t="shared" si="2"/>
        <v>499.40515783769047</v>
      </c>
      <c r="L14" s="2">
        <f t="shared" si="3"/>
        <v>498.43622816949221</v>
      </c>
      <c r="M14" s="2">
        <f t="shared" si="10"/>
        <v>-0.96892966819825688</v>
      </c>
      <c r="N14" s="2">
        <f t="shared" si="4"/>
        <v>813.58537977296749</v>
      </c>
      <c r="O14" s="2">
        <f t="shared" si="5"/>
        <v>812.35762262741946</v>
      </c>
      <c r="P14" s="2">
        <f t="shared" si="11"/>
        <v>-1.2277571455480256</v>
      </c>
    </row>
    <row r="15" spans="1:16" x14ac:dyDescent="0.25">
      <c r="A15" s="2">
        <f>A14+10</f>
        <v>55</v>
      </c>
      <c r="B15" s="2" t="s">
        <v>17</v>
      </c>
      <c r="C15" s="2">
        <v>3</v>
      </c>
      <c r="D15" s="2">
        <v>1000</v>
      </c>
      <c r="E15" s="2">
        <f t="shared" si="6"/>
        <v>21.485583068815206</v>
      </c>
      <c r="F15" s="2">
        <f t="shared" si="7"/>
        <v>21.444152373688574</v>
      </c>
      <c r="G15" s="2">
        <f t="shared" ref="G15:G17" si="17">F15-E15</f>
        <v>-4.1430695126631889E-2</v>
      </c>
      <c r="H15" s="2">
        <f t="shared" si="9"/>
        <v>167.51116120620622</v>
      </c>
      <c r="I15" s="2">
        <f t="shared" si="0"/>
        <v>167.21358834982692</v>
      </c>
      <c r="J15" s="2">
        <f t="shared" si="1"/>
        <v>167.21358834982692</v>
      </c>
      <c r="K15" s="2">
        <f t="shared" si="2"/>
        <v>911.46045922322833</v>
      </c>
      <c r="L15" s="2">
        <f t="shared" si="3"/>
        <v>909.70260514831864</v>
      </c>
      <c r="M15" s="2">
        <f t="shared" si="10"/>
        <v>-1.7578540749096874</v>
      </c>
      <c r="N15" s="2">
        <f t="shared" si="4"/>
        <v>1036.4215593882977</v>
      </c>
      <c r="O15" s="2">
        <f t="shared" si="5"/>
        <v>1034.8663347232939</v>
      </c>
      <c r="P15" s="2">
        <f t="shared" si="11"/>
        <v>-1.5552246650038342</v>
      </c>
    </row>
    <row r="16" spans="1:16" x14ac:dyDescent="0.25">
      <c r="A16" s="2">
        <f t="shared" ref="A16:A17" si="18">A15+10</f>
        <v>65</v>
      </c>
      <c r="B16" s="2" t="s">
        <v>17</v>
      </c>
      <c r="C16" s="2">
        <v>3</v>
      </c>
      <c r="D16" s="2">
        <v>1000</v>
      </c>
      <c r="E16" s="2">
        <f t="shared" si="6"/>
        <v>48.084475018321804</v>
      </c>
      <c r="F16" s="2">
        <f t="shared" si="7"/>
        <v>47.993027525089047</v>
      </c>
      <c r="G16" s="2">
        <f t="shared" si="17"/>
        <v>-9.1447493232756472E-2</v>
      </c>
      <c r="H16" s="2">
        <f t="shared" si="9"/>
        <v>340.29438479539323</v>
      </c>
      <c r="I16" s="2">
        <f t="shared" si="0"/>
        <v>339.75924124901502</v>
      </c>
      <c r="J16" s="2">
        <f t="shared" si="1"/>
        <v>339.75924124901502</v>
      </c>
      <c r="K16" s="2">
        <f t="shared" si="2"/>
        <v>1559.4057625426371</v>
      </c>
      <c r="L16" s="2">
        <f t="shared" si="3"/>
        <v>1556.4386333305113</v>
      </c>
      <c r="M16" s="2">
        <f t="shared" si="10"/>
        <v>-2.967129212125883</v>
      </c>
      <c r="N16" s="2">
        <f t="shared" si="4"/>
        <v>1313.026403193038</v>
      </c>
      <c r="O16" s="2">
        <f t="shared" si="5"/>
        <v>1311.0812269708531</v>
      </c>
      <c r="P16" s="2">
        <f t="shared" si="11"/>
        <v>-1.9451762221849549</v>
      </c>
    </row>
    <row r="17" spans="1:16" x14ac:dyDescent="0.25">
      <c r="A17" s="2">
        <f t="shared" si="18"/>
        <v>75</v>
      </c>
      <c r="B17" s="2" t="s">
        <v>17</v>
      </c>
      <c r="C17" s="2">
        <v>3</v>
      </c>
      <c r="D17" s="2">
        <v>1000</v>
      </c>
      <c r="E17" s="2">
        <f t="shared" si="6"/>
        <v>105.7830543225845</v>
      </c>
      <c r="F17" s="2">
        <f t="shared" si="7"/>
        <v>105.58813742179962</v>
      </c>
      <c r="G17" s="2">
        <f t="shared" si="17"/>
        <v>-0.19491690078488944</v>
      </c>
      <c r="H17" s="2">
        <f t="shared" si="9"/>
        <v>610.83680754119314</v>
      </c>
      <c r="I17" s="2">
        <f t="shared" si="0"/>
        <v>610.1201988509797</v>
      </c>
      <c r="J17" s="2">
        <f t="shared" si="1"/>
        <v>610.1201988509797</v>
      </c>
      <c r="K17" s="2">
        <f t="shared" si="2"/>
        <v>2374.8337612830246</v>
      </c>
      <c r="L17" s="2">
        <f t="shared" si="3"/>
        <v>2370.4506938604222</v>
      </c>
      <c r="M17" s="2">
        <f t="shared" si="10"/>
        <v>-4.3830674226023802</v>
      </c>
      <c r="N17" s="2">
        <f t="shared" si="4"/>
        <v>1643.0298483667416</v>
      </c>
      <c r="O17" s="2">
        <f t="shared" si="5"/>
        <v>1640.6657821845733</v>
      </c>
      <c r="P17" s="2">
        <f t="shared" si="11"/>
        <v>-2.3640661821682443</v>
      </c>
    </row>
    <row r="18" spans="1:16" x14ac:dyDescent="0.25">
      <c r="A18" s="2">
        <v>45</v>
      </c>
      <c r="B18" s="2" t="s">
        <v>15</v>
      </c>
      <c r="C18" s="2">
        <v>4</v>
      </c>
      <c r="D18" s="2">
        <v>1000</v>
      </c>
      <c r="E18" s="2">
        <f t="shared" si="6"/>
        <v>7.583467911684072</v>
      </c>
      <c r="F18" s="2">
        <f t="shared" si="7"/>
        <v>7.5714933563166831</v>
      </c>
      <c r="G18" s="2">
        <f>F18-E18</f>
        <v>-1.1974555367388895E-2</v>
      </c>
      <c r="H18" s="2">
        <f t="shared" si="9"/>
        <v>62.234767697440738</v>
      </c>
      <c r="I18" s="2">
        <f t="shared" si="0"/>
        <v>62.13925293086875</v>
      </c>
      <c r="J18" s="2">
        <f t="shared" si="1"/>
        <v>62.13925293086875</v>
      </c>
      <c r="K18" s="2">
        <f t="shared" si="2"/>
        <v>397.50688327254909</v>
      </c>
      <c r="L18" s="2">
        <f t="shared" si="3"/>
        <v>396.8791778332793</v>
      </c>
      <c r="M18" s="2">
        <f t="shared" si="10"/>
        <v>-0.62770543926978917</v>
      </c>
      <c r="N18" s="2">
        <f t="shared" si="4"/>
        <v>715.11851156030366</v>
      </c>
      <c r="O18" s="2">
        <f t="shared" si="5"/>
        <v>714.24026366914154</v>
      </c>
      <c r="P18" s="2">
        <f t="shared" si="11"/>
        <v>-0.87824789116211832</v>
      </c>
    </row>
    <row r="19" spans="1:16" x14ac:dyDescent="0.25">
      <c r="A19" s="2">
        <f>A18+10</f>
        <v>55</v>
      </c>
      <c r="B19" s="2" t="s">
        <v>15</v>
      </c>
      <c r="C19" s="2">
        <v>4</v>
      </c>
      <c r="D19" s="2">
        <v>1000</v>
      </c>
      <c r="E19" s="2">
        <f t="shared" si="6"/>
        <v>17.123065476483902</v>
      </c>
      <c r="F19" s="2">
        <f t="shared" si="7"/>
        <v>17.096157898221385</v>
      </c>
      <c r="G19" s="2">
        <f t="shared" ref="G19:G21" si="19">F19-E19</f>
        <v>-2.6907578262516552E-2</v>
      </c>
      <c r="H19" s="2">
        <f t="shared" si="9"/>
        <v>135.65799045527882</v>
      </c>
      <c r="I19" s="2">
        <f t="shared" si="0"/>
        <v>135.45823584389893</v>
      </c>
      <c r="J19" s="2">
        <f t="shared" si="1"/>
        <v>135.45823584389893</v>
      </c>
      <c r="K19" s="2">
        <f t="shared" si="2"/>
        <v>726.37019270808446</v>
      </c>
      <c r="L19" s="2">
        <f t="shared" si="3"/>
        <v>725.22861205984486</v>
      </c>
      <c r="M19" s="2">
        <f t="shared" si="10"/>
        <v>-1.1415806482395965</v>
      </c>
      <c r="N19" s="2">
        <f t="shared" si="4"/>
        <v>911.8007143790328</v>
      </c>
      <c r="O19" s="2">
        <f t="shared" si="5"/>
        <v>910.6859362108255</v>
      </c>
      <c r="P19" s="2">
        <f t="shared" si="11"/>
        <v>-1.1147781682072946</v>
      </c>
    </row>
    <row r="20" spans="1:16" x14ac:dyDescent="0.25">
      <c r="A20" s="2">
        <f t="shared" ref="A20:A21" si="20">A19+10</f>
        <v>65</v>
      </c>
      <c r="B20" s="2" t="s">
        <v>15</v>
      </c>
      <c r="C20" s="2">
        <v>4</v>
      </c>
      <c r="D20" s="2">
        <v>1000</v>
      </c>
      <c r="E20" s="2">
        <f t="shared" si="6"/>
        <v>38.428363882985096</v>
      </c>
      <c r="F20" s="2">
        <f t="shared" si="7"/>
        <v>38.368636787736612</v>
      </c>
      <c r="G20" s="2">
        <f t="shared" si="19"/>
        <v>-5.9727095248483408E-2</v>
      </c>
      <c r="H20" s="2">
        <f t="shared" si="9"/>
        <v>281.62889254626214</v>
      </c>
      <c r="I20" s="2">
        <f t="shared" si="0"/>
        <v>281.25216232536877</v>
      </c>
      <c r="J20" s="2">
        <f t="shared" si="1"/>
        <v>281.25216232536877</v>
      </c>
      <c r="K20" s="2">
        <f t="shared" si="2"/>
        <v>1246.1319155757278</v>
      </c>
      <c r="L20" s="2">
        <f t="shared" si="3"/>
        <v>1244.1943783757461</v>
      </c>
      <c r="M20" s="2">
        <f t="shared" si="10"/>
        <v>-1.9375371999817617</v>
      </c>
      <c r="N20" s="2">
        <f t="shared" si="4"/>
        <v>1157.4767346750464</v>
      </c>
      <c r="O20" s="2">
        <f t="shared" si="5"/>
        <v>1156.0759510113826</v>
      </c>
      <c r="P20" s="2">
        <f t="shared" si="11"/>
        <v>-1.4007836636637876</v>
      </c>
    </row>
    <row r="21" spans="1:16" x14ac:dyDescent="0.25">
      <c r="A21" s="2">
        <f t="shared" si="20"/>
        <v>75</v>
      </c>
      <c r="B21" s="2" t="s">
        <v>15</v>
      </c>
      <c r="C21" s="2">
        <v>4</v>
      </c>
      <c r="D21" s="2">
        <v>1000</v>
      </c>
      <c r="E21" s="2">
        <f t="shared" si="6"/>
        <v>85.070103734701036</v>
      </c>
      <c r="F21" s="2">
        <f t="shared" si="7"/>
        <v>84.941159650969269</v>
      </c>
      <c r="G21" s="2">
        <f t="shared" si="19"/>
        <v>-0.12894408373176702</v>
      </c>
      <c r="H21" s="2">
        <f t="shared" si="9"/>
        <v>527.85392001132766</v>
      </c>
      <c r="I21" s="2">
        <f t="shared" si="0"/>
        <v>527.29195509169926</v>
      </c>
      <c r="J21" s="2">
        <f t="shared" si="1"/>
        <v>527.29195509169926</v>
      </c>
      <c r="K21" s="2">
        <f t="shared" si="2"/>
        <v>1909.2198323984876</v>
      </c>
      <c r="L21" s="2">
        <f t="shared" si="3"/>
        <v>1906.3222211682714</v>
      </c>
      <c r="M21" s="2">
        <f t="shared" si="10"/>
        <v>-2.897611230216171</v>
      </c>
      <c r="N21" s="2">
        <f t="shared" si="4"/>
        <v>1454.9145598481659</v>
      </c>
      <c r="O21" s="2">
        <f t="shared" si="5"/>
        <v>1453.1941748120123</v>
      </c>
      <c r="P21" s="2">
        <f t="shared" si="11"/>
        <v>-1.7203850361536297</v>
      </c>
    </row>
    <row r="22" spans="1:16" x14ac:dyDescent="0.25">
      <c r="A22" s="2">
        <v>45</v>
      </c>
      <c r="B22" s="2" t="s">
        <v>17</v>
      </c>
      <c r="C22" s="2">
        <v>4</v>
      </c>
      <c r="D22" s="2">
        <v>1000</v>
      </c>
      <c r="E22" s="2">
        <f t="shared" si="6"/>
        <v>7.583467911684072</v>
      </c>
      <c r="F22" s="2">
        <f t="shared" si="7"/>
        <v>7.5714933563166831</v>
      </c>
      <c r="G22" s="2">
        <f>F22-E22</f>
        <v>-1.1974555367388895E-2</v>
      </c>
      <c r="H22" s="2">
        <f t="shared" si="9"/>
        <v>62.234767697440738</v>
      </c>
      <c r="I22" s="2">
        <f t="shared" si="0"/>
        <v>62.13925293086875</v>
      </c>
      <c r="J22" s="2">
        <f t="shared" si="1"/>
        <v>62.13925293086875</v>
      </c>
      <c r="K22" s="2">
        <f t="shared" si="2"/>
        <v>397.50688327254909</v>
      </c>
      <c r="L22" s="2">
        <f t="shared" si="3"/>
        <v>396.8791778332793</v>
      </c>
      <c r="M22" s="2">
        <f t="shared" si="10"/>
        <v>-0.62770543926978917</v>
      </c>
      <c r="N22" s="2">
        <f t="shared" si="4"/>
        <v>715.11851156030366</v>
      </c>
      <c r="O22" s="2">
        <f t="shared" si="5"/>
        <v>714.24026366914154</v>
      </c>
      <c r="P22" s="2">
        <f t="shared" si="11"/>
        <v>-0.87824789116211832</v>
      </c>
    </row>
    <row r="23" spans="1:16" x14ac:dyDescent="0.25">
      <c r="A23" s="2">
        <f>A22+10</f>
        <v>55</v>
      </c>
      <c r="B23" s="2" t="s">
        <v>17</v>
      </c>
      <c r="C23" s="2">
        <v>4</v>
      </c>
      <c r="D23" s="2">
        <v>1000</v>
      </c>
      <c r="E23" s="2">
        <f t="shared" si="6"/>
        <v>17.123065476483902</v>
      </c>
      <c r="F23" s="2">
        <f t="shared" si="7"/>
        <v>17.096157898221385</v>
      </c>
      <c r="G23" s="2">
        <f t="shared" ref="G23:G25" si="21">F23-E23</f>
        <v>-2.6907578262516552E-2</v>
      </c>
      <c r="H23" s="2">
        <f t="shared" si="9"/>
        <v>135.65799045527882</v>
      </c>
      <c r="I23" s="2">
        <f t="shared" si="0"/>
        <v>135.45823584389893</v>
      </c>
      <c r="J23" s="2">
        <f t="shared" si="1"/>
        <v>135.45823584389893</v>
      </c>
      <c r="K23" s="2">
        <f t="shared" si="2"/>
        <v>726.37019270808446</v>
      </c>
      <c r="L23" s="2">
        <f t="shared" si="3"/>
        <v>725.22861205984486</v>
      </c>
      <c r="M23" s="2">
        <f t="shared" si="10"/>
        <v>-1.1415806482395965</v>
      </c>
      <c r="N23" s="2">
        <f t="shared" si="4"/>
        <v>911.8007143790328</v>
      </c>
      <c r="O23" s="2">
        <f t="shared" si="5"/>
        <v>910.6859362108255</v>
      </c>
      <c r="P23" s="2">
        <f t="shared" si="11"/>
        <v>-1.1147781682072946</v>
      </c>
    </row>
    <row r="24" spans="1:16" x14ac:dyDescent="0.25">
      <c r="A24" s="2">
        <f t="shared" ref="A24:A25" si="22">A23+10</f>
        <v>65</v>
      </c>
      <c r="B24" s="2" t="s">
        <v>17</v>
      </c>
      <c r="C24" s="2">
        <v>4</v>
      </c>
      <c r="D24" s="2">
        <v>1000</v>
      </c>
      <c r="E24" s="2">
        <f t="shared" si="6"/>
        <v>38.428363882985096</v>
      </c>
      <c r="F24" s="2">
        <f t="shared" si="7"/>
        <v>38.368636787736612</v>
      </c>
      <c r="G24" s="2">
        <f t="shared" si="21"/>
        <v>-5.9727095248483408E-2</v>
      </c>
      <c r="H24" s="2">
        <f t="shared" si="9"/>
        <v>281.62889254626214</v>
      </c>
      <c r="I24" s="2">
        <f t="shared" si="0"/>
        <v>281.25216232536877</v>
      </c>
      <c r="J24" s="2">
        <f t="shared" si="1"/>
        <v>281.25216232536877</v>
      </c>
      <c r="K24" s="2">
        <f t="shared" si="2"/>
        <v>1246.1319155757278</v>
      </c>
      <c r="L24" s="2">
        <f t="shared" si="3"/>
        <v>1244.1943783757461</v>
      </c>
      <c r="M24" s="2">
        <f t="shared" si="10"/>
        <v>-1.9375371999817617</v>
      </c>
      <c r="N24" s="2">
        <f t="shared" si="4"/>
        <v>1157.4767346750464</v>
      </c>
      <c r="O24" s="2">
        <f t="shared" si="5"/>
        <v>1156.0759510113826</v>
      </c>
      <c r="P24" s="2">
        <f t="shared" si="11"/>
        <v>-1.4007836636637876</v>
      </c>
    </row>
    <row r="25" spans="1:16" x14ac:dyDescent="0.25">
      <c r="A25" s="2">
        <f t="shared" si="22"/>
        <v>75</v>
      </c>
      <c r="B25" s="2" t="s">
        <v>17</v>
      </c>
      <c r="C25" s="2">
        <v>4</v>
      </c>
      <c r="D25" s="2">
        <v>1000</v>
      </c>
      <c r="E25" s="2">
        <f t="shared" si="6"/>
        <v>85.070103734701036</v>
      </c>
      <c r="F25" s="2">
        <f t="shared" si="7"/>
        <v>84.941159650969269</v>
      </c>
      <c r="G25" s="2">
        <f t="shared" si="21"/>
        <v>-0.12894408373176702</v>
      </c>
      <c r="H25" s="2">
        <f t="shared" si="9"/>
        <v>527.85392001132766</v>
      </c>
      <c r="I25" s="2">
        <f t="shared" si="0"/>
        <v>527.29195509169926</v>
      </c>
      <c r="J25" s="2">
        <f t="shared" si="1"/>
        <v>527.29195509169926</v>
      </c>
      <c r="K25" s="2">
        <f t="shared" si="2"/>
        <v>1909.2198323984876</v>
      </c>
      <c r="L25" s="2">
        <f t="shared" si="3"/>
        <v>1906.3222211682714</v>
      </c>
      <c r="M25" s="2">
        <f t="shared" si="10"/>
        <v>-2.897611230216171</v>
      </c>
      <c r="N25" s="2">
        <f t="shared" si="4"/>
        <v>1454.9145598481659</v>
      </c>
      <c r="O25" s="2">
        <f t="shared" si="5"/>
        <v>1453.1941748120123</v>
      </c>
      <c r="P25" s="2">
        <f t="shared" si="11"/>
        <v>-1.7203850361536297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III Tool Overview</vt:lpstr>
      <vt:lpstr>Baseline_Data_2012</vt:lpstr>
      <vt:lpstr>Calculations</vt:lpstr>
      <vt:lpstr>LookUpData_Pop</vt:lpstr>
      <vt:lpstr>RII</vt:lpstr>
      <vt:lpstr>RateRatios</vt:lpstr>
      <vt:lpstr>Income</vt:lpstr>
      <vt:lpstr>GeogList</vt:lpstr>
      <vt:lpstr>SIMDrateratios</vt:lpstr>
      <vt:lpstr>SIMDRateRatios_hosp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 McAllister</dc:creator>
  <cp:lastModifiedBy>Martin Taulbut</cp:lastModifiedBy>
  <dcterms:created xsi:type="dcterms:W3CDTF">2013-09-04T13:44:54Z</dcterms:created>
  <dcterms:modified xsi:type="dcterms:W3CDTF">2015-08-05T13:14:39Z</dcterms:modified>
</cp:coreProperties>
</file>